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9.xml" ContentType="application/vnd.openxmlformats-officedocument.drawing+xml"/>
  <Override PartName="/xl/charts/chart32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4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1.xml" ContentType="application/vnd.openxmlformats-officedocument.drawingml.chartshapes+xml"/>
  <Override PartName="/xl/charts/chart35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2.xml" ContentType="application/vnd.openxmlformats-officedocument.drawing+xml"/>
  <Override PartName="/xl/charts/chart3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3.xml" ContentType="application/vnd.openxmlformats-officedocument.drawing+xml"/>
  <Override PartName="/xl/charts/chart3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4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14.xml" ContentType="application/vnd.openxmlformats-officedocument.drawing+xml"/>
  <Override PartName="/xl/charts/chart44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15.xml" ContentType="application/vnd.openxmlformats-officedocument.drawingml.chartshapes+xml"/>
  <Override PartName="/xl/charts/chart45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6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RobertoValencia/Documents/INSTITUTO TECNOLOGICO DE DURANGO/2017/PROYECTO SENER CONACYT 2014/REPORTE FINAL PROYECTO/ARCHIVOS EXCELL/"/>
    </mc:Choice>
  </mc:AlternateContent>
  <xr:revisionPtr revIDLastSave="0" documentId="8_{E0456336-6B8A-0949-BE9F-D8167E58F80C}" xr6:coauthVersionLast="47" xr6:coauthVersionMax="47" xr10:uidLastSave="{00000000-0000-0000-0000-000000000000}"/>
  <bookViews>
    <workbookView xWindow="36400" yWindow="4700" windowWidth="23260" windowHeight="12580" xr2:uid="{00000000-000D-0000-FFFF-FFFF00000000}"/>
  </bookViews>
  <sheets>
    <sheet name="SUSTRATOS Y MEZCLAS " sheetId="1" r:id="rId1"/>
    <sheet name="GRÁFICA pH (2)" sheetId="2" r:id="rId2"/>
    <sheet name="GRÁFICA REDOX (2)" sheetId="7" r:id="rId3"/>
    <sheet name="GRÁFICA REDOX (3)" sheetId="23" r:id="rId4"/>
    <sheet name="GRÁFICA CONDUCTIVIDAD ELÉCT (2" sheetId="3" r:id="rId5"/>
    <sheet name="GRÁFICA CALIDAD BIOGÁS" sheetId="4" r:id="rId6"/>
    <sheet name="BIOGÁS 1" sheetId="8" r:id="rId7"/>
    <sheet name="BIOGÁS 2" sheetId="22" r:id="rId8"/>
    <sheet name="BIOGAS VS CARGA ORG" sheetId="21" r:id="rId9"/>
    <sheet name="ST Y SV REACTOR 1" sheetId="5" r:id="rId10"/>
    <sheet name="ST Y SV REACTOR 2" sheetId="6" r:id="rId11"/>
    <sheet name="Datos" sheetId="11" r:id="rId12"/>
    <sheet name="Hoja1" sheetId="9" r:id="rId13"/>
    <sheet name="Carga Reactor 1" sheetId="14" r:id="rId14"/>
    <sheet name="Carga Reactor 2" sheetId="15" r:id="rId15"/>
    <sheet name="Hoja7" sheetId="20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5" i="23" l="1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4" i="23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G10" i="22"/>
  <c r="H10" i="22" s="1"/>
  <c r="E26" i="23"/>
  <c r="I26" i="23"/>
  <c r="J26" i="23"/>
  <c r="E24" i="23"/>
  <c r="H24" i="23"/>
  <c r="J24" i="23" s="1"/>
  <c r="I24" i="23"/>
  <c r="E22" i="23"/>
  <c r="I22" i="23"/>
  <c r="J22" i="23"/>
  <c r="E20" i="23"/>
  <c r="I20" i="23"/>
  <c r="J20" i="23"/>
  <c r="E18" i="23"/>
  <c r="I18" i="23"/>
  <c r="J18" i="23"/>
  <c r="E16" i="23"/>
  <c r="I16" i="23"/>
  <c r="J16" i="23"/>
  <c r="E14" i="23"/>
  <c r="I14" i="23"/>
  <c r="J14" i="23"/>
  <c r="E12" i="23"/>
  <c r="I12" i="23"/>
  <c r="J12" i="23"/>
  <c r="E34" i="23"/>
  <c r="I34" i="23"/>
  <c r="J34" i="23"/>
  <c r="E32" i="23"/>
  <c r="I32" i="23"/>
  <c r="J32" i="23"/>
  <c r="E30" i="23"/>
  <c r="I30" i="23"/>
  <c r="J30" i="23"/>
  <c r="E28" i="23"/>
  <c r="I28" i="23"/>
  <c r="J28" i="23"/>
  <c r="E25" i="23"/>
  <c r="I25" i="23"/>
  <c r="J25" i="23"/>
  <c r="E21" i="23"/>
  <c r="I21" i="23"/>
  <c r="J21" i="23"/>
  <c r="E17" i="23"/>
  <c r="I17" i="23"/>
  <c r="J17" i="23"/>
  <c r="E13" i="23"/>
  <c r="I13" i="23"/>
  <c r="J13" i="23"/>
  <c r="J35" i="23"/>
  <c r="I35" i="23"/>
  <c r="E35" i="23"/>
  <c r="J33" i="23"/>
  <c r="I33" i="23"/>
  <c r="E33" i="23"/>
  <c r="J31" i="23"/>
  <c r="I31" i="23"/>
  <c r="E31" i="23"/>
  <c r="J29" i="23"/>
  <c r="I29" i="23"/>
  <c r="E29" i="23"/>
  <c r="J27" i="23"/>
  <c r="I27" i="23"/>
  <c r="E27" i="23"/>
  <c r="J23" i="23"/>
  <c r="I23" i="23"/>
  <c r="E23" i="23"/>
  <c r="J19" i="23"/>
  <c r="I19" i="23"/>
  <c r="E19" i="23"/>
  <c r="J15" i="23"/>
  <c r="I15" i="23"/>
  <c r="E15" i="23"/>
  <c r="J11" i="23"/>
  <c r="I11" i="23"/>
  <c r="E11" i="23"/>
  <c r="J10" i="23"/>
  <c r="I10" i="23"/>
  <c r="E10" i="23"/>
  <c r="J9" i="23"/>
  <c r="I9" i="23"/>
  <c r="E9" i="23"/>
  <c r="J8" i="23"/>
  <c r="I8" i="23"/>
  <c r="E8" i="23"/>
  <c r="J7" i="23"/>
  <c r="I7" i="23"/>
  <c r="E7" i="23"/>
  <c r="J6" i="23"/>
  <c r="I6" i="23"/>
  <c r="E6" i="23"/>
  <c r="J5" i="23"/>
  <c r="I5" i="23"/>
  <c r="E5" i="23"/>
  <c r="J4" i="23"/>
  <c r="I4" i="23"/>
  <c r="E4" i="23"/>
  <c r="J24" i="4"/>
  <c r="I104" i="6"/>
  <c r="K104" i="6" s="1"/>
  <c r="L104" i="6" s="1"/>
  <c r="I103" i="6"/>
  <c r="K103" i="6" s="1"/>
  <c r="H103" i="6"/>
  <c r="K114" i="6"/>
  <c r="L114" i="6" s="1"/>
  <c r="N114" i="6" s="1"/>
  <c r="K115" i="6"/>
  <c r="L115" i="6" s="1"/>
  <c r="N115" i="6" s="1"/>
  <c r="K116" i="6"/>
  <c r="L116" i="6" s="1"/>
  <c r="N116" i="6" s="1"/>
  <c r="K117" i="6"/>
  <c r="L117" i="6" s="1"/>
  <c r="N117" i="6" s="1"/>
  <c r="J114" i="6"/>
  <c r="J115" i="6"/>
  <c r="J116" i="6"/>
  <c r="M116" i="6" s="1"/>
  <c r="J117" i="6"/>
  <c r="M117" i="6" s="1"/>
  <c r="M119" i="5"/>
  <c r="K117" i="5"/>
  <c r="I119" i="5"/>
  <c r="J119" i="5" s="1"/>
  <c r="M118" i="5" s="1"/>
  <c r="I118" i="5"/>
  <c r="J118" i="5" s="1"/>
  <c r="I117" i="5"/>
  <c r="I113" i="6"/>
  <c r="K113" i="6" s="1"/>
  <c r="L113" i="6" s="1"/>
  <c r="I112" i="6"/>
  <c r="K112" i="6" s="1"/>
  <c r="L112" i="6" s="1"/>
  <c r="N112" i="6" s="1"/>
  <c r="I111" i="6"/>
  <c r="H113" i="6"/>
  <c r="H112" i="6"/>
  <c r="H111" i="6"/>
  <c r="I116" i="5"/>
  <c r="K116" i="5" s="1"/>
  <c r="L116" i="5" s="1"/>
  <c r="I115" i="5"/>
  <c r="K115" i="5" s="1"/>
  <c r="I114" i="5"/>
  <c r="J114" i="5" s="1"/>
  <c r="H116" i="5"/>
  <c r="H115" i="5"/>
  <c r="H114" i="5"/>
  <c r="I113" i="5"/>
  <c r="I112" i="5"/>
  <c r="K112" i="5" s="1"/>
  <c r="I111" i="5"/>
  <c r="K111" i="5" s="1"/>
  <c r="H113" i="5"/>
  <c r="H112" i="5"/>
  <c r="H111" i="5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" i="4"/>
  <c r="S28" i="22"/>
  <c r="S29" i="22"/>
  <c r="S30" i="22"/>
  <c r="S31" i="22"/>
  <c r="S32" i="22"/>
  <c r="S33" i="22"/>
  <c r="S34" i="22"/>
  <c r="S35" i="22"/>
  <c r="S36" i="22"/>
  <c r="S37" i="22"/>
  <c r="S25" i="22"/>
  <c r="S26" i="22"/>
  <c r="S27" i="22"/>
  <c r="G62" i="22"/>
  <c r="H62" i="22" s="1"/>
  <c r="G61" i="22"/>
  <c r="H61" i="22" s="1"/>
  <c r="G60" i="22"/>
  <c r="H60" i="22" s="1"/>
  <c r="G59" i="22"/>
  <c r="H59" i="22" s="1"/>
  <c r="G58" i="22"/>
  <c r="H58" i="22" s="1"/>
  <c r="G57" i="22"/>
  <c r="H57" i="22" s="1"/>
  <c r="G56" i="22"/>
  <c r="H56" i="22" s="1"/>
  <c r="G55" i="22"/>
  <c r="H55" i="22" s="1"/>
  <c r="G54" i="22"/>
  <c r="H54" i="22" s="1"/>
  <c r="G53" i="22"/>
  <c r="H53" i="22" s="1"/>
  <c r="G52" i="22"/>
  <c r="H52" i="22" s="1"/>
  <c r="G51" i="22"/>
  <c r="H51" i="22" s="1"/>
  <c r="G50" i="22"/>
  <c r="O50" i="22" s="1"/>
  <c r="G49" i="22"/>
  <c r="H49" i="22" s="1"/>
  <c r="G48" i="22"/>
  <c r="H48" i="22" s="1"/>
  <c r="G47" i="22"/>
  <c r="H47" i="22" s="1"/>
  <c r="G46" i="22"/>
  <c r="H46" i="22" s="1"/>
  <c r="G45" i="22"/>
  <c r="H45" i="22" s="1"/>
  <c r="G44" i="22"/>
  <c r="O44" i="22" s="1"/>
  <c r="G43" i="22"/>
  <c r="H43" i="22" s="1"/>
  <c r="G42" i="22"/>
  <c r="O42" i="22" s="1"/>
  <c r="G41" i="22"/>
  <c r="I41" i="22" s="1"/>
  <c r="AD3" i="22"/>
  <c r="G24" i="22"/>
  <c r="H24" i="22" s="1"/>
  <c r="G23" i="22"/>
  <c r="H23" i="22" s="1"/>
  <c r="G22" i="22"/>
  <c r="H22" i="22" s="1"/>
  <c r="G21" i="22"/>
  <c r="H21" i="22" s="1"/>
  <c r="G20" i="22"/>
  <c r="H20" i="22" s="1"/>
  <c r="G19" i="22"/>
  <c r="H19" i="22" s="1"/>
  <c r="G18" i="22"/>
  <c r="H18" i="22" s="1"/>
  <c r="G17" i="22"/>
  <c r="H17" i="22" s="1"/>
  <c r="G16" i="22"/>
  <c r="H16" i="22" s="1"/>
  <c r="G15" i="22"/>
  <c r="H15" i="22" s="1"/>
  <c r="G14" i="22"/>
  <c r="H14" i="22" s="1"/>
  <c r="G13" i="22"/>
  <c r="H13" i="22" s="1"/>
  <c r="G12" i="22"/>
  <c r="H12" i="22" s="1"/>
  <c r="G11" i="22"/>
  <c r="H11" i="22" s="1"/>
  <c r="G9" i="22"/>
  <c r="H9" i="22" s="1"/>
  <c r="G8" i="22"/>
  <c r="H8" i="22" s="1"/>
  <c r="G7" i="22"/>
  <c r="H7" i="22" s="1"/>
  <c r="G6" i="22"/>
  <c r="H6" i="22" s="1"/>
  <c r="G5" i="22"/>
  <c r="H5" i="22" s="1"/>
  <c r="G4" i="22"/>
  <c r="H4" i="22" s="1"/>
  <c r="G3" i="22"/>
  <c r="I3" i="22" s="1"/>
  <c r="AA83" i="22"/>
  <c r="AA77" i="22"/>
  <c r="AD71" i="22"/>
  <c r="AD70" i="22"/>
  <c r="AD69" i="22"/>
  <c r="AD68" i="22"/>
  <c r="AD67" i="22"/>
  <c r="AD66" i="22"/>
  <c r="AD65" i="22"/>
  <c r="AD64" i="22"/>
  <c r="AD63" i="22"/>
  <c r="AD62" i="22"/>
  <c r="AD61" i="22"/>
  <c r="AD60" i="22"/>
  <c r="O60" i="22"/>
  <c r="AD59" i="22"/>
  <c r="AD58" i="22"/>
  <c r="AD57" i="22"/>
  <c r="AD56" i="22"/>
  <c r="AD55" i="22"/>
  <c r="AD54" i="22"/>
  <c r="AD53" i="22"/>
  <c r="AD52" i="22"/>
  <c r="O52" i="22"/>
  <c r="AD51" i="22"/>
  <c r="AD50" i="22"/>
  <c r="AD49" i="22"/>
  <c r="O49" i="22"/>
  <c r="AD48" i="22"/>
  <c r="AD47" i="22"/>
  <c r="AD46" i="22"/>
  <c r="O46" i="22"/>
  <c r="AD45" i="22"/>
  <c r="AD44" i="22"/>
  <c r="AD43" i="22"/>
  <c r="AD42" i="22"/>
  <c r="AD41" i="22"/>
  <c r="AD24" i="22"/>
  <c r="AD23" i="22"/>
  <c r="AD22" i="22"/>
  <c r="O22" i="22"/>
  <c r="AD21" i="22"/>
  <c r="AD20" i="22"/>
  <c r="AD19" i="22"/>
  <c r="AD18" i="22"/>
  <c r="AD17" i="22"/>
  <c r="AD16" i="22"/>
  <c r="AD15" i="22"/>
  <c r="AD14" i="22"/>
  <c r="AD13" i="22"/>
  <c r="AD12" i="22"/>
  <c r="AD11" i="22"/>
  <c r="AD10" i="22"/>
  <c r="AF9" i="22"/>
  <c r="AD9" i="22"/>
  <c r="AD8" i="22"/>
  <c r="AD7" i="22"/>
  <c r="AD6" i="22"/>
  <c r="AD5" i="22"/>
  <c r="AD4" i="22"/>
  <c r="AE3" i="22"/>
  <c r="W3" i="22"/>
  <c r="E2" i="21"/>
  <c r="E3" i="2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1" i="21"/>
  <c r="N113" i="6" l="1"/>
  <c r="J111" i="6"/>
  <c r="M111" i="6" s="1"/>
  <c r="J115" i="5"/>
  <c r="K114" i="5"/>
  <c r="L114" i="5" s="1"/>
  <c r="K111" i="6"/>
  <c r="L111" i="6" s="1"/>
  <c r="N111" i="6" s="1"/>
  <c r="J112" i="5"/>
  <c r="K113" i="5"/>
  <c r="L113" i="5" s="1"/>
  <c r="O54" i="22"/>
  <c r="J113" i="5"/>
  <c r="J116" i="5"/>
  <c r="H44" i="22"/>
  <c r="O5" i="22"/>
  <c r="O11" i="22"/>
  <c r="O14" i="22"/>
  <c r="O59" i="22"/>
  <c r="O7" i="22"/>
  <c r="O23" i="22"/>
  <c r="H42" i="22"/>
  <c r="H50" i="22"/>
  <c r="O56" i="22"/>
  <c r="O61" i="22"/>
  <c r="O58" i="22"/>
  <c r="O10" i="22"/>
  <c r="O16" i="22"/>
  <c r="O19" i="22"/>
  <c r="O43" i="22"/>
  <c r="L103" i="6"/>
  <c r="K119" i="5"/>
  <c r="L119" i="5" s="1"/>
  <c r="L117" i="5"/>
  <c r="O117" i="5" s="1"/>
  <c r="K118" i="5"/>
  <c r="L118" i="5" s="1"/>
  <c r="J117" i="5"/>
  <c r="M117" i="5" s="1"/>
  <c r="L115" i="5"/>
  <c r="I42" i="22"/>
  <c r="J41" i="22"/>
  <c r="K41" i="22" s="1"/>
  <c r="L41" i="22" s="1"/>
  <c r="O45" i="22"/>
  <c r="O47" i="22"/>
  <c r="O57" i="22"/>
  <c r="H41" i="22"/>
  <c r="O12" i="22"/>
  <c r="O4" i="22"/>
  <c r="O9" i="22"/>
  <c r="O17" i="22"/>
  <c r="O24" i="22"/>
  <c r="O62" i="22"/>
  <c r="O41" i="22"/>
  <c r="P41" i="22" s="1"/>
  <c r="Q41" i="22" s="1"/>
  <c r="R41" i="22" s="1"/>
  <c r="O13" i="22"/>
  <c r="O20" i="22"/>
  <c r="J3" i="22"/>
  <c r="K3" i="22" s="1"/>
  <c r="L3" i="22" s="1"/>
  <c r="I4" i="22"/>
  <c r="H3" i="22"/>
  <c r="O8" i="22"/>
  <c r="O3" i="22"/>
  <c r="P3" i="22" s="1"/>
  <c r="O18" i="22"/>
  <c r="O21" i="22"/>
  <c r="O6" i="22"/>
  <c r="O15" i="22"/>
  <c r="O51" i="22"/>
  <c r="O53" i="22"/>
  <c r="O48" i="22"/>
  <c r="O55" i="22"/>
  <c r="M114" i="5" l="1"/>
  <c r="I43" i="22"/>
  <c r="J42" i="22"/>
  <c r="K42" i="22" s="1"/>
  <c r="L42" i="22" s="1"/>
  <c r="P42" i="22"/>
  <c r="P43" i="22" s="1"/>
  <c r="I5" i="22"/>
  <c r="J4" i="22"/>
  <c r="K4" i="22" s="1"/>
  <c r="L4" i="22" s="1"/>
  <c r="Q3" i="22"/>
  <c r="R3" i="22" s="1"/>
  <c r="P4" i="22"/>
  <c r="M3" i="22"/>
  <c r="I44" i="22" l="1"/>
  <c r="J43" i="22"/>
  <c r="K43" i="22" s="1"/>
  <c r="L43" i="22" s="1"/>
  <c r="Q42" i="22"/>
  <c r="R42" i="22" s="1"/>
  <c r="J5" i="22"/>
  <c r="K5" i="22" s="1"/>
  <c r="L5" i="22" s="1"/>
  <c r="I6" i="22"/>
  <c r="P44" i="22"/>
  <c r="Q43" i="22"/>
  <c r="R43" i="22" s="1"/>
  <c r="M4" i="22"/>
  <c r="P5" i="22"/>
  <c r="Q4" i="22"/>
  <c r="R4" i="22" s="1"/>
  <c r="X3" i="22"/>
  <c r="Y3" i="22" s="1"/>
  <c r="S3" i="22"/>
  <c r="I45" i="22" l="1"/>
  <c r="J44" i="22"/>
  <c r="K44" i="22" s="1"/>
  <c r="L44" i="22" s="1"/>
  <c r="I7" i="22"/>
  <c r="J6" i="22"/>
  <c r="K6" i="22" s="1"/>
  <c r="L6" i="22" s="1"/>
  <c r="S4" i="22"/>
  <c r="U4" i="22"/>
  <c r="W4" i="22" s="1"/>
  <c r="X4" i="22"/>
  <c r="Y4" i="22" s="1"/>
  <c r="Q5" i="22"/>
  <c r="R5" i="22" s="1"/>
  <c r="P6" i="22"/>
  <c r="M5" i="22"/>
  <c r="P45" i="22"/>
  <c r="Q45" i="22" s="1"/>
  <c r="Q44" i="22"/>
  <c r="R44" i="22" s="1"/>
  <c r="I46" i="22" l="1"/>
  <c r="J45" i="22"/>
  <c r="K45" i="22" s="1"/>
  <c r="L45" i="22" s="1"/>
  <c r="J7" i="22"/>
  <c r="K7" i="22" s="1"/>
  <c r="L7" i="22" s="1"/>
  <c r="I8" i="22"/>
  <c r="U5" i="22"/>
  <c r="W5" i="22" s="1"/>
  <c r="X5" i="22"/>
  <c r="Y5" i="22" s="1"/>
  <c r="S5" i="22"/>
  <c r="P46" i="22"/>
  <c r="R45" i="22"/>
  <c r="M6" i="22"/>
  <c r="P7" i="22"/>
  <c r="Q6" i="22"/>
  <c r="R6" i="22" s="1"/>
  <c r="I47" i="22" l="1"/>
  <c r="J46" i="22"/>
  <c r="K46" i="22" s="1"/>
  <c r="L46" i="22" s="1"/>
  <c r="I9" i="22"/>
  <c r="J8" i="22"/>
  <c r="K8" i="22" s="1"/>
  <c r="L8" i="22" s="1"/>
  <c r="M7" i="22"/>
  <c r="S6" i="22"/>
  <c r="U6" i="22"/>
  <c r="X6" i="22"/>
  <c r="Y6" i="22" s="1"/>
  <c r="Q7" i="22"/>
  <c r="R7" i="22" s="1"/>
  <c r="P8" i="22"/>
  <c r="Q46" i="22"/>
  <c r="R46" i="22" s="1"/>
  <c r="P47" i="22"/>
  <c r="W6" i="22" l="1"/>
  <c r="U7" i="22"/>
  <c r="W7" i="22" s="1"/>
  <c r="S7" i="22"/>
  <c r="I48" i="22"/>
  <c r="J47" i="22"/>
  <c r="K47" i="22" s="1"/>
  <c r="L47" i="22" s="1"/>
  <c r="J9" i="22"/>
  <c r="K9" i="22" s="1"/>
  <c r="L9" i="22" s="1"/>
  <c r="I10" i="22"/>
  <c r="P9" i="22"/>
  <c r="Q8" i="22"/>
  <c r="R8" i="22" s="1"/>
  <c r="S8" i="22" s="1"/>
  <c r="X7" i="22"/>
  <c r="Y7" i="22" s="1"/>
  <c r="M8" i="22"/>
  <c r="Q47" i="22"/>
  <c r="R47" i="22" s="1"/>
  <c r="P48" i="22"/>
  <c r="I49" i="22" l="1"/>
  <c r="J48" i="22"/>
  <c r="K48" i="22" s="1"/>
  <c r="L48" i="22" s="1"/>
  <c r="I11" i="22"/>
  <c r="J10" i="22"/>
  <c r="K10" i="22" s="1"/>
  <c r="L10" i="22" s="1"/>
  <c r="U8" i="22"/>
  <c r="W8" i="22" s="1"/>
  <c r="X8" i="22"/>
  <c r="Y8" i="22" s="1"/>
  <c r="M9" i="22"/>
  <c r="P49" i="22"/>
  <c r="Q48" i="22"/>
  <c r="R48" i="22" s="1"/>
  <c r="P10" i="22"/>
  <c r="Q9" i="22"/>
  <c r="R9" i="22" s="1"/>
  <c r="U9" i="22" l="1"/>
  <c r="S9" i="22"/>
  <c r="I50" i="22"/>
  <c r="J49" i="22"/>
  <c r="K49" i="22" s="1"/>
  <c r="L49" i="22" s="1"/>
  <c r="J11" i="22"/>
  <c r="K11" i="22" s="1"/>
  <c r="L11" i="22" s="1"/>
  <c r="I12" i="22"/>
  <c r="P11" i="22"/>
  <c r="Q10" i="22"/>
  <c r="R10" i="22" s="1"/>
  <c r="U10" i="22" s="1"/>
  <c r="W10" i="22" s="1"/>
  <c r="M10" i="22"/>
  <c r="Q49" i="22"/>
  <c r="R49" i="22" s="1"/>
  <c r="P50" i="22"/>
  <c r="W9" i="22"/>
  <c r="X9" i="22"/>
  <c r="Y9" i="22" s="1"/>
  <c r="I51" i="22" l="1"/>
  <c r="J50" i="22"/>
  <c r="K50" i="22" s="1"/>
  <c r="L50" i="22" s="1"/>
  <c r="I13" i="22"/>
  <c r="J12" i="22"/>
  <c r="K12" i="22" s="1"/>
  <c r="L12" i="22" s="1"/>
  <c r="M11" i="22"/>
  <c r="X10" i="22"/>
  <c r="Y10" i="22" s="1"/>
  <c r="S10" i="22"/>
  <c r="Q50" i="22"/>
  <c r="R50" i="22" s="1"/>
  <c r="P51" i="22"/>
  <c r="P12" i="22"/>
  <c r="Q11" i="22"/>
  <c r="R11" i="22" s="1"/>
  <c r="J51" i="22" l="1"/>
  <c r="K51" i="22" s="1"/>
  <c r="L51" i="22" s="1"/>
  <c r="I52" i="22"/>
  <c r="J13" i="22"/>
  <c r="K13" i="22" s="1"/>
  <c r="L13" i="22" s="1"/>
  <c r="I14" i="22"/>
  <c r="X11" i="22"/>
  <c r="Y11" i="22" s="1"/>
  <c r="S11" i="22"/>
  <c r="U11" i="22"/>
  <c r="P13" i="22"/>
  <c r="Q12" i="22"/>
  <c r="R12" i="22" s="1"/>
  <c r="M12" i="22"/>
  <c r="Q51" i="22"/>
  <c r="R51" i="22" s="1"/>
  <c r="P52" i="22"/>
  <c r="W11" i="22" l="1"/>
  <c r="I53" i="22"/>
  <c r="J52" i="22"/>
  <c r="K52" i="22" s="1"/>
  <c r="L52" i="22" s="1"/>
  <c r="I15" i="22"/>
  <c r="J14" i="22"/>
  <c r="K14" i="22" s="1"/>
  <c r="L14" i="22" s="1"/>
  <c r="P53" i="22"/>
  <c r="Q52" i="22"/>
  <c r="R52" i="22" s="1"/>
  <c r="U12" i="22"/>
  <c r="W12" i="22" s="1"/>
  <c r="S12" i="22"/>
  <c r="X12" i="22"/>
  <c r="Y12" i="22" s="1"/>
  <c r="P14" i="22"/>
  <c r="Q13" i="22"/>
  <c r="R13" i="22" s="1"/>
  <c r="M13" i="22"/>
  <c r="I54" i="22" l="1"/>
  <c r="J53" i="22"/>
  <c r="K53" i="22" s="1"/>
  <c r="L53" i="22" s="1"/>
  <c r="J15" i="22"/>
  <c r="K15" i="22" s="1"/>
  <c r="L15" i="22" s="1"/>
  <c r="I16" i="22"/>
  <c r="M14" i="22"/>
  <c r="S13" i="22"/>
  <c r="T5" i="22" s="1"/>
  <c r="X13" i="22"/>
  <c r="Y13" i="22" s="1"/>
  <c r="U13" i="22"/>
  <c r="P15" i="22"/>
  <c r="Q14" i="22"/>
  <c r="R14" i="22" s="1"/>
  <c r="Q53" i="22"/>
  <c r="R53" i="22" s="1"/>
  <c r="P54" i="22"/>
  <c r="W13" i="22" l="1"/>
  <c r="I55" i="22"/>
  <c r="J54" i="22"/>
  <c r="K54" i="22" s="1"/>
  <c r="L54" i="22" s="1"/>
  <c r="I17" i="22"/>
  <c r="J16" i="22"/>
  <c r="K16" i="22" s="1"/>
  <c r="L16" i="22" s="1"/>
  <c r="Q54" i="22"/>
  <c r="R54" i="22" s="1"/>
  <c r="P55" i="22"/>
  <c r="P16" i="22"/>
  <c r="Q15" i="22"/>
  <c r="R15" i="22" s="1"/>
  <c r="X14" i="22"/>
  <c r="Y14" i="22" s="1"/>
  <c r="S14" i="22"/>
  <c r="U14" i="22"/>
  <c r="W14" i="22" s="1"/>
  <c r="M15" i="22"/>
  <c r="V5" i="22" l="1"/>
  <c r="J55" i="22"/>
  <c r="K55" i="22" s="1"/>
  <c r="L55" i="22" s="1"/>
  <c r="I56" i="22"/>
  <c r="J17" i="22"/>
  <c r="K17" i="22" s="1"/>
  <c r="L17" i="22" s="1"/>
  <c r="I18" i="22"/>
  <c r="U15" i="22"/>
  <c r="W15" i="22" s="1"/>
  <c r="X15" i="22"/>
  <c r="Y15" i="22" s="1"/>
  <c r="S15" i="22"/>
  <c r="P17" i="22"/>
  <c r="Q16" i="22"/>
  <c r="R16" i="22" s="1"/>
  <c r="M16" i="22"/>
  <c r="Q55" i="22"/>
  <c r="R55" i="22" s="1"/>
  <c r="P56" i="22"/>
  <c r="I57" i="22" l="1"/>
  <c r="J56" i="22"/>
  <c r="K56" i="22" s="1"/>
  <c r="L56" i="22" s="1"/>
  <c r="I19" i="22"/>
  <c r="J18" i="22"/>
  <c r="K18" i="22" s="1"/>
  <c r="L18" i="22" s="1"/>
  <c r="P18" i="22"/>
  <c r="Q17" i="22"/>
  <c r="R17" i="22" s="1"/>
  <c r="U17" i="22" s="1"/>
  <c r="P57" i="22"/>
  <c r="Q56" i="22"/>
  <c r="R56" i="22" s="1"/>
  <c r="M17" i="22"/>
  <c r="U16" i="22"/>
  <c r="W16" i="22" s="1"/>
  <c r="X16" i="22"/>
  <c r="Y16" i="22" s="1"/>
  <c r="S16" i="22"/>
  <c r="I58" i="22" l="1"/>
  <c r="J57" i="22"/>
  <c r="K57" i="22" s="1"/>
  <c r="L57" i="22" s="1"/>
  <c r="J19" i="22"/>
  <c r="K19" i="22" s="1"/>
  <c r="L19" i="22" s="1"/>
  <c r="I20" i="22"/>
  <c r="S17" i="22"/>
  <c r="W17" i="22"/>
  <c r="X17" i="22"/>
  <c r="Y17" i="22" s="1"/>
  <c r="M18" i="22"/>
  <c r="Q18" i="22"/>
  <c r="R18" i="22" s="1"/>
  <c r="P19" i="22"/>
  <c r="P58" i="22"/>
  <c r="Q57" i="22"/>
  <c r="R57" i="22" s="1"/>
  <c r="I59" i="22" l="1"/>
  <c r="J58" i="22"/>
  <c r="K58" i="22" s="1"/>
  <c r="L58" i="22" s="1"/>
  <c r="I21" i="22"/>
  <c r="J20" i="22"/>
  <c r="K20" i="22" s="1"/>
  <c r="L20" i="22" s="1"/>
  <c r="Q58" i="22"/>
  <c r="R58" i="22" s="1"/>
  <c r="P59" i="22"/>
  <c r="P20" i="22"/>
  <c r="Q19" i="22"/>
  <c r="R19" i="22" s="1"/>
  <c r="X18" i="22"/>
  <c r="Y18" i="22" s="1"/>
  <c r="U18" i="22"/>
  <c r="W18" i="22" s="1"/>
  <c r="S18" i="22"/>
  <c r="M19" i="22"/>
  <c r="I60" i="22" l="1"/>
  <c r="J59" i="22"/>
  <c r="K59" i="22" s="1"/>
  <c r="L59" i="22" s="1"/>
  <c r="I22" i="22"/>
  <c r="J21" i="22"/>
  <c r="K21" i="22" s="1"/>
  <c r="L21" i="22" s="1"/>
  <c r="M20" i="22"/>
  <c r="S19" i="22"/>
  <c r="U19" i="22"/>
  <c r="W19" i="22" s="1"/>
  <c r="X19" i="22"/>
  <c r="Y19" i="22" s="1"/>
  <c r="P60" i="22"/>
  <c r="Q59" i="22"/>
  <c r="R59" i="22" s="1"/>
  <c r="Q20" i="22"/>
  <c r="R20" i="22" s="1"/>
  <c r="P21" i="22"/>
  <c r="J60" i="22" l="1"/>
  <c r="K60" i="22" s="1"/>
  <c r="L60" i="22" s="1"/>
  <c r="I61" i="22"/>
  <c r="I23" i="22"/>
  <c r="J22" i="22"/>
  <c r="K22" i="22" s="1"/>
  <c r="L22" i="22" s="1"/>
  <c r="P61" i="22"/>
  <c r="Q60" i="22"/>
  <c r="R60" i="22" s="1"/>
  <c r="Q21" i="22"/>
  <c r="R21" i="22" s="1"/>
  <c r="P22" i="22"/>
  <c r="U20" i="22"/>
  <c r="W20" i="22" s="1"/>
  <c r="X20" i="22"/>
  <c r="Y20" i="22" s="1"/>
  <c r="S20" i="22"/>
  <c r="M21" i="22"/>
  <c r="I62" i="22" l="1"/>
  <c r="J62" i="22" s="1"/>
  <c r="K62" i="22" s="1"/>
  <c r="L62" i="22" s="1"/>
  <c r="J61" i="22"/>
  <c r="K61" i="22" s="1"/>
  <c r="L61" i="22" s="1"/>
  <c r="I24" i="22"/>
  <c r="J24" i="22" s="1"/>
  <c r="K24" i="22" s="1"/>
  <c r="L24" i="22" s="1"/>
  <c r="J23" i="22"/>
  <c r="K23" i="22" s="1"/>
  <c r="L23" i="22" s="1"/>
  <c r="P23" i="22"/>
  <c r="Q22" i="22"/>
  <c r="R22" i="22" s="1"/>
  <c r="S21" i="22"/>
  <c r="U21" i="22"/>
  <c r="W21" i="22" s="1"/>
  <c r="X21" i="22"/>
  <c r="Y21" i="22" s="1"/>
  <c r="M22" i="22"/>
  <c r="P62" i="22"/>
  <c r="Q61" i="22"/>
  <c r="R61" i="22" s="1"/>
  <c r="Q62" i="22" l="1"/>
  <c r="R62" i="22" s="1"/>
  <c r="M23" i="22"/>
  <c r="X22" i="22"/>
  <c r="Y22" i="22" s="1"/>
  <c r="U22" i="22"/>
  <c r="W22" i="22" s="1"/>
  <c r="S22" i="22"/>
  <c r="P24" i="22"/>
  <c r="Q23" i="22"/>
  <c r="R23" i="22" s="1"/>
  <c r="S23" i="22" l="1"/>
  <c r="U23" i="22"/>
  <c r="W23" i="22" s="1"/>
  <c r="X23" i="22"/>
  <c r="Y23" i="22" s="1"/>
  <c r="M24" i="22"/>
  <c r="Q24" i="22"/>
  <c r="R24" i="22" s="1"/>
  <c r="S24" i="22" s="1"/>
  <c r="U24" i="22" l="1"/>
  <c r="W24" i="22" s="1"/>
  <c r="X24" i="22"/>
  <c r="Y24" i="22" s="1"/>
  <c r="I37" i="22" l="1"/>
  <c r="G100" i="8" l="1"/>
  <c r="H100" i="8" s="1"/>
  <c r="G99" i="8"/>
  <c r="H99" i="8" s="1"/>
  <c r="G98" i="8"/>
  <c r="H98" i="8" s="1"/>
  <c r="G24" i="8"/>
  <c r="H24" i="8" s="1"/>
  <c r="G23" i="8"/>
  <c r="H23" i="8" s="1"/>
  <c r="G22" i="8"/>
  <c r="H22" i="8" s="1"/>
  <c r="I110" i="6"/>
  <c r="K110" i="6" s="1"/>
  <c r="L110" i="6" s="1"/>
  <c r="I109" i="6"/>
  <c r="K109" i="6" s="1"/>
  <c r="L109" i="6" s="1"/>
  <c r="I108" i="6"/>
  <c r="H110" i="6"/>
  <c r="H109" i="6"/>
  <c r="H108" i="6"/>
  <c r="I107" i="6"/>
  <c r="K107" i="6" s="1"/>
  <c r="L107" i="6" s="1"/>
  <c r="H107" i="6"/>
  <c r="I106" i="6"/>
  <c r="K106" i="6" s="1"/>
  <c r="L106" i="6" s="1"/>
  <c r="H106" i="6"/>
  <c r="I105" i="6"/>
  <c r="I110" i="5"/>
  <c r="K110" i="5" s="1"/>
  <c r="L110" i="5" s="1"/>
  <c r="H110" i="5"/>
  <c r="Q110" i="5" s="1"/>
  <c r="R110" i="5" s="1"/>
  <c r="I109" i="5"/>
  <c r="H109" i="5"/>
  <c r="I108" i="5"/>
  <c r="H108" i="5"/>
  <c r="P108" i="5" s="1"/>
  <c r="I107" i="5"/>
  <c r="H107" i="5"/>
  <c r="I106" i="5"/>
  <c r="K106" i="5" s="1"/>
  <c r="L106" i="5" s="1"/>
  <c r="H106" i="5"/>
  <c r="Q106" i="5" s="1"/>
  <c r="R106" i="5" s="1"/>
  <c r="I105" i="5"/>
  <c r="H105" i="5"/>
  <c r="I102" i="6"/>
  <c r="K102" i="6" s="1"/>
  <c r="L102" i="6" s="1"/>
  <c r="N102" i="6" s="1"/>
  <c r="H102" i="6"/>
  <c r="H104" i="6"/>
  <c r="H105" i="6"/>
  <c r="J99" i="6"/>
  <c r="M99" i="6" s="1"/>
  <c r="J102" i="6"/>
  <c r="M102" i="6" s="1"/>
  <c r="I101" i="6"/>
  <c r="H101" i="6"/>
  <c r="I100" i="6"/>
  <c r="K100" i="6" s="1"/>
  <c r="L100" i="6" s="1"/>
  <c r="H100" i="6"/>
  <c r="I99" i="6"/>
  <c r="H99" i="6"/>
  <c r="I104" i="5"/>
  <c r="H104" i="5"/>
  <c r="Q104" i="5" s="1"/>
  <c r="I103" i="5"/>
  <c r="H103" i="5"/>
  <c r="I102" i="5"/>
  <c r="H102" i="5"/>
  <c r="Q102" i="5" s="1"/>
  <c r="R102" i="5" s="1"/>
  <c r="I101" i="5"/>
  <c r="K101" i="5" s="1"/>
  <c r="L101" i="5" s="1"/>
  <c r="H101" i="5"/>
  <c r="I100" i="5"/>
  <c r="H100" i="5"/>
  <c r="P100" i="5" s="1"/>
  <c r="I99" i="5"/>
  <c r="H99" i="5"/>
  <c r="J90" i="6"/>
  <c r="M90" i="6" s="1"/>
  <c r="H93" i="6"/>
  <c r="H94" i="6"/>
  <c r="H95" i="6"/>
  <c r="H96" i="6"/>
  <c r="H97" i="6"/>
  <c r="H98" i="6"/>
  <c r="I98" i="6"/>
  <c r="K98" i="6" s="1"/>
  <c r="L98" i="6" s="1"/>
  <c r="I97" i="6"/>
  <c r="I96" i="6"/>
  <c r="J96" i="6" s="1"/>
  <c r="M96" i="6" s="1"/>
  <c r="I95" i="6"/>
  <c r="I94" i="6"/>
  <c r="I93" i="6"/>
  <c r="K93" i="6" s="1"/>
  <c r="L93" i="6" s="1"/>
  <c r="I92" i="6"/>
  <c r="I91" i="6"/>
  <c r="I90" i="6"/>
  <c r="H92" i="6"/>
  <c r="H91" i="6"/>
  <c r="H90" i="6"/>
  <c r="I89" i="6"/>
  <c r="I88" i="6"/>
  <c r="I87" i="6"/>
  <c r="K87" i="6" s="1"/>
  <c r="L87" i="6" s="1"/>
  <c r="N114" i="5"/>
  <c r="N117" i="5"/>
  <c r="N118" i="5"/>
  <c r="N119" i="5"/>
  <c r="N120" i="5"/>
  <c r="N121" i="5"/>
  <c r="Q111" i="5"/>
  <c r="Q112" i="5"/>
  <c r="Q113" i="5"/>
  <c r="Q114" i="5"/>
  <c r="R114" i="5" s="1"/>
  <c r="Q115" i="5"/>
  <c r="Q116" i="5"/>
  <c r="Q117" i="5"/>
  <c r="Q118" i="5"/>
  <c r="R118" i="5" s="1"/>
  <c r="Q119" i="5"/>
  <c r="Q120" i="5"/>
  <c r="Q121" i="5"/>
  <c r="V121" i="5" s="1"/>
  <c r="P110" i="5"/>
  <c r="P111" i="5"/>
  <c r="P112" i="5"/>
  <c r="P113" i="5"/>
  <c r="P114" i="5"/>
  <c r="P115" i="5"/>
  <c r="P116" i="5"/>
  <c r="P117" i="5"/>
  <c r="P118" i="5"/>
  <c r="P119" i="5"/>
  <c r="U119" i="5" s="1"/>
  <c r="P120" i="5"/>
  <c r="U120" i="5" s="1"/>
  <c r="P121" i="5"/>
  <c r="U121" i="5" s="1"/>
  <c r="P130" i="5"/>
  <c r="U130" i="5" s="1"/>
  <c r="O113" i="5"/>
  <c r="O114" i="5"/>
  <c r="O115" i="5"/>
  <c r="O116" i="5"/>
  <c r="O118" i="5"/>
  <c r="O119" i="5"/>
  <c r="I130" i="5"/>
  <c r="J130" i="5" s="1"/>
  <c r="M130" i="5" s="1"/>
  <c r="N130" i="5" s="1"/>
  <c r="I129" i="5"/>
  <c r="J129" i="5" s="1"/>
  <c r="I128" i="5"/>
  <c r="H130" i="5"/>
  <c r="Q130" i="5" s="1"/>
  <c r="V130" i="5" s="1"/>
  <c r="H129" i="5"/>
  <c r="P129" i="5" s="1"/>
  <c r="H128" i="5"/>
  <c r="Q128" i="5" s="1"/>
  <c r="R128" i="5" s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5" i="3"/>
  <c r="J4" i="7"/>
  <c r="J15" i="7"/>
  <c r="J16" i="7"/>
  <c r="J17" i="7"/>
  <c r="J18" i="7"/>
  <c r="J19" i="7"/>
  <c r="J20" i="7"/>
  <c r="J21" i="7"/>
  <c r="J22" i="7"/>
  <c r="J23" i="7"/>
  <c r="J25" i="7"/>
  <c r="J26" i="7"/>
  <c r="J27" i="7"/>
  <c r="J28" i="7"/>
  <c r="J29" i="7"/>
  <c r="J30" i="7"/>
  <c r="J31" i="7"/>
  <c r="J32" i="7"/>
  <c r="J33" i="7"/>
  <c r="J34" i="7"/>
  <c r="J35" i="7"/>
  <c r="J5" i="7"/>
  <c r="J6" i="7"/>
  <c r="J7" i="7"/>
  <c r="J8" i="7"/>
  <c r="J9" i="7"/>
  <c r="J10" i="7"/>
  <c r="J11" i="7"/>
  <c r="J12" i="7"/>
  <c r="J13" i="7"/>
  <c r="J14" i="7"/>
  <c r="I4" i="7"/>
  <c r="L112" i="5"/>
  <c r="O112" i="5" s="1"/>
  <c r="J109" i="5"/>
  <c r="J110" i="5"/>
  <c r="Q109" i="5"/>
  <c r="K108" i="5"/>
  <c r="L108" i="5" s="1"/>
  <c r="J99" i="5"/>
  <c r="K100" i="5"/>
  <c r="L100" i="5" s="1"/>
  <c r="K103" i="5"/>
  <c r="L103" i="5" s="1"/>
  <c r="K105" i="5"/>
  <c r="L105" i="5" s="1"/>
  <c r="Q101" i="5"/>
  <c r="R101" i="5" s="1"/>
  <c r="Q105" i="5"/>
  <c r="H98" i="5"/>
  <c r="Q98" i="5" s="1"/>
  <c r="R98" i="5" s="1"/>
  <c r="H97" i="5"/>
  <c r="H96" i="5"/>
  <c r="Q96" i="5" s="1"/>
  <c r="I98" i="5"/>
  <c r="K98" i="5" s="1"/>
  <c r="L98" i="5" s="1"/>
  <c r="I97" i="5"/>
  <c r="K97" i="5" s="1"/>
  <c r="L97" i="5" s="1"/>
  <c r="I96" i="5"/>
  <c r="K96" i="5" s="1"/>
  <c r="L96" i="5" s="1"/>
  <c r="H95" i="5"/>
  <c r="P95" i="5" s="1"/>
  <c r="I95" i="5"/>
  <c r="K95" i="5" s="1"/>
  <c r="L95" i="5" s="1"/>
  <c r="H94" i="5"/>
  <c r="P94" i="5" s="1"/>
  <c r="I94" i="5"/>
  <c r="K94" i="5" s="1"/>
  <c r="L94" i="5" s="1"/>
  <c r="H89" i="6"/>
  <c r="H88" i="6"/>
  <c r="H87" i="6"/>
  <c r="I86" i="6"/>
  <c r="K86" i="6" s="1"/>
  <c r="L86" i="6" s="1"/>
  <c r="I85" i="6"/>
  <c r="K85" i="6" s="1"/>
  <c r="L85" i="6" s="1"/>
  <c r="I84" i="6"/>
  <c r="K84" i="6" s="1"/>
  <c r="L84" i="6" s="1"/>
  <c r="I83" i="6"/>
  <c r="H82" i="6"/>
  <c r="H83" i="6"/>
  <c r="H84" i="6"/>
  <c r="H85" i="6"/>
  <c r="H86" i="6"/>
  <c r="I82" i="6"/>
  <c r="I81" i="6"/>
  <c r="K81" i="6" s="1"/>
  <c r="L81" i="6" s="1"/>
  <c r="I127" i="5"/>
  <c r="K127" i="5" s="1"/>
  <c r="L127" i="5" s="1"/>
  <c r="H127" i="5"/>
  <c r="P127" i="5" s="1"/>
  <c r="I126" i="5"/>
  <c r="K126" i="5" s="1"/>
  <c r="L126" i="5" s="1"/>
  <c r="H126" i="5"/>
  <c r="I125" i="5"/>
  <c r="K125" i="5" s="1"/>
  <c r="L125" i="5" s="1"/>
  <c r="H125" i="5"/>
  <c r="Q125" i="5" s="1"/>
  <c r="I124" i="5"/>
  <c r="K124" i="5" s="1"/>
  <c r="L124" i="5" s="1"/>
  <c r="H124" i="5"/>
  <c r="Q124" i="5" s="1"/>
  <c r="I123" i="5"/>
  <c r="H123" i="5"/>
  <c r="P123" i="5" s="1"/>
  <c r="I122" i="5"/>
  <c r="K122" i="5" s="1"/>
  <c r="L122" i="5" s="1"/>
  <c r="H122" i="5"/>
  <c r="Q122" i="5" s="1"/>
  <c r="R122" i="5" s="1"/>
  <c r="G97" i="8"/>
  <c r="H97" i="8" s="1"/>
  <c r="G21" i="8"/>
  <c r="H21" i="8" s="1"/>
  <c r="I36" i="3"/>
  <c r="E36" i="3"/>
  <c r="I35" i="3"/>
  <c r="E35" i="3"/>
  <c r="I34" i="3"/>
  <c r="E34" i="3"/>
  <c r="I33" i="3"/>
  <c r="E33" i="3"/>
  <c r="I35" i="7"/>
  <c r="E35" i="7"/>
  <c r="I34" i="7"/>
  <c r="E34" i="7"/>
  <c r="I33" i="7"/>
  <c r="E33" i="7"/>
  <c r="I32" i="7"/>
  <c r="E32" i="7"/>
  <c r="I93" i="5"/>
  <c r="K93" i="5" s="1"/>
  <c r="L93" i="5" s="1"/>
  <c r="H93" i="5"/>
  <c r="P93" i="5" s="1"/>
  <c r="I92" i="5"/>
  <c r="H92" i="5"/>
  <c r="P92" i="5" s="1"/>
  <c r="I91" i="5"/>
  <c r="H91" i="5"/>
  <c r="P91" i="5" s="1"/>
  <c r="H90" i="5"/>
  <c r="P90" i="5" s="1"/>
  <c r="H89" i="5"/>
  <c r="Q89" i="5" s="1"/>
  <c r="R89" i="5" s="1"/>
  <c r="H88" i="5"/>
  <c r="P88" i="5" s="1"/>
  <c r="H87" i="5"/>
  <c r="P87" i="5" s="1"/>
  <c r="G20" i="8"/>
  <c r="H20" i="8" s="1"/>
  <c r="G96" i="8"/>
  <c r="H96" i="8" s="1"/>
  <c r="G95" i="8"/>
  <c r="H95" i="8"/>
  <c r="G94" i="8"/>
  <c r="H94" i="8" s="1"/>
  <c r="G93" i="8"/>
  <c r="H93" i="8" s="1"/>
  <c r="G19" i="8"/>
  <c r="H19" i="8" s="1"/>
  <c r="G18" i="8"/>
  <c r="H18" i="8" s="1"/>
  <c r="G17" i="8"/>
  <c r="H17" i="8" s="1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Q81" i="6"/>
  <c r="Q82" i="6"/>
  <c r="Q83" i="6"/>
  <c r="Q84" i="6"/>
  <c r="Q85" i="6"/>
  <c r="Q86" i="6"/>
  <c r="Q87" i="6"/>
  <c r="Q88" i="6"/>
  <c r="Q89" i="6"/>
  <c r="Q90" i="6"/>
  <c r="Q91" i="6"/>
  <c r="Q92" i="6"/>
  <c r="K82" i="6"/>
  <c r="L82" i="6" s="1"/>
  <c r="K83" i="6"/>
  <c r="L83" i="6" s="1"/>
  <c r="K88" i="6"/>
  <c r="L88" i="6" s="1"/>
  <c r="K89" i="6"/>
  <c r="L89" i="6" s="1"/>
  <c r="K90" i="6"/>
  <c r="L90" i="6" s="1"/>
  <c r="K91" i="6"/>
  <c r="L91" i="6" s="1"/>
  <c r="K92" i="6"/>
  <c r="L92" i="6" s="1"/>
  <c r="K94" i="6"/>
  <c r="L94" i="6" s="1"/>
  <c r="K95" i="6"/>
  <c r="L95" i="6" s="1"/>
  <c r="K97" i="6"/>
  <c r="L97" i="6" s="1"/>
  <c r="K99" i="6"/>
  <c r="L99" i="6" s="1"/>
  <c r="K101" i="6"/>
  <c r="L101" i="6" s="1"/>
  <c r="I80" i="6"/>
  <c r="K80" i="6" s="1"/>
  <c r="L80" i="6" s="1"/>
  <c r="I79" i="6"/>
  <c r="K79" i="6" s="1"/>
  <c r="L79" i="6" s="1"/>
  <c r="I78" i="6"/>
  <c r="H80" i="6"/>
  <c r="O80" i="6" s="1"/>
  <c r="H79" i="6"/>
  <c r="O79" i="6" s="1"/>
  <c r="H78" i="6"/>
  <c r="O78" i="6" s="1"/>
  <c r="H80" i="5"/>
  <c r="Q80" i="5" s="1"/>
  <c r="R80" i="5" s="1"/>
  <c r="H79" i="5"/>
  <c r="P79" i="5" s="1"/>
  <c r="H78" i="5"/>
  <c r="I77" i="6"/>
  <c r="K77" i="6" s="1"/>
  <c r="L77" i="6" s="1"/>
  <c r="H77" i="6"/>
  <c r="O77" i="6" s="1"/>
  <c r="I76" i="6"/>
  <c r="H76" i="6"/>
  <c r="P76" i="6" s="1"/>
  <c r="R75" i="6" s="1"/>
  <c r="I75" i="6"/>
  <c r="K75" i="6" s="1"/>
  <c r="L75" i="6" s="1"/>
  <c r="H75" i="6"/>
  <c r="P75" i="6" s="1"/>
  <c r="I65" i="5"/>
  <c r="K74" i="6"/>
  <c r="L74" i="6" s="1"/>
  <c r="P74" i="6"/>
  <c r="I74" i="6"/>
  <c r="H74" i="6"/>
  <c r="O74" i="6" s="1"/>
  <c r="K73" i="6"/>
  <c r="L73" i="6" s="1"/>
  <c r="I73" i="6"/>
  <c r="H73" i="6"/>
  <c r="P73" i="6" s="1"/>
  <c r="I72" i="6"/>
  <c r="K72" i="6" s="1"/>
  <c r="L72" i="6" s="1"/>
  <c r="H72" i="6"/>
  <c r="O72" i="6" s="1"/>
  <c r="Q79" i="5"/>
  <c r="R79" i="5" s="1"/>
  <c r="Q87" i="5"/>
  <c r="R87" i="5" s="1"/>
  <c r="I72" i="5"/>
  <c r="K72" i="5" s="1"/>
  <c r="L72" i="5" s="1"/>
  <c r="I73" i="5"/>
  <c r="I74" i="5"/>
  <c r="I75" i="5"/>
  <c r="I76" i="5"/>
  <c r="K76" i="5" s="1"/>
  <c r="L76" i="5" s="1"/>
  <c r="I77" i="5"/>
  <c r="I78" i="5"/>
  <c r="I79" i="5"/>
  <c r="I80" i="5"/>
  <c r="J80" i="5" s="1"/>
  <c r="I81" i="5"/>
  <c r="I82" i="5"/>
  <c r="I83" i="5"/>
  <c r="K83" i="5" s="1"/>
  <c r="L83" i="5" s="1"/>
  <c r="I84" i="5"/>
  <c r="K84" i="5" s="1"/>
  <c r="L84" i="5" s="1"/>
  <c r="I85" i="5"/>
  <c r="I86" i="5"/>
  <c r="I87" i="5"/>
  <c r="I88" i="5"/>
  <c r="K88" i="5" s="1"/>
  <c r="L88" i="5" s="1"/>
  <c r="I89" i="5"/>
  <c r="I90" i="5"/>
  <c r="H72" i="5"/>
  <c r="Q72" i="5" s="1"/>
  <c r="H73" i="5"/>
  <c r="Q73" i="5" s="1"/>
  <c r="R73" i="5" s="1"/>
  <c r="H74" i="5"/>
  <c r="P74" i="5" s="1"/>
  <c r="H75" i="5"/>
  <c r="P75" i="5" s="1"/>
  <c r="H76" i="5"/>
  <c r="Q76" i="5" s="1"/>
  <c r="R76" i="5" s="1"/>
  <c r="H77" i="5"/>
  <c r="Q77" i="5" s="1"/>
  <c r="R77" i="5" s="1"/>
  <c r="P78" i="5"/>
  <c r="H81" i="5"/>
  <c r="Q81" i="5" s="1"/>
  <c r="R81" i="5" s="1"/>
  <c r="H82" i="5"/>
  <c r="Q82" i="5" s="1"/>
  <c r="R82" i="5" s="1"/>
  <c r="H83" i="5"/>
  <c r="P83" i="5" s="1"/>
  <c r="H84" i="5"/>
  <c r="Q84" i="5" s="1"/>
  <c r="R84" i="5" s="1"/>
  <c r="H85" i="5"/>
  <c r="Q85" i="5" s="1"/>
  <c r="R85" i="5" s="1"/>
  <c r="H86" i="5"/>
  <c r="P86" i="5" s="1"/>
  <c r="I71" i="6"/>
  <c r="K71" i="6" s="1"/>
  <c r="L71" i="6" s="1"/>
  <c r="H71" i="6"/>
  <c r="P71" i="6" s="1"/>
  <c r="I70" i="6"/>
  <c r="H70" i="6"/>
  <c r="P70" i="6" s="1"/>
  <c r="I69" i="6"/>
  <c r="K69" i="6" s="1"/>
  <c r="L69" i="6" s="1"/>
  <c r="H69" i="6"/>
  <c r="O69" i="6" s="1"/>
  <c r="I71" i="5"/>
  <c r="K71" i="5" s="1"/>
  <c r="L71" i="5" s="1"/>
  <c r="I70" i="5"/>
  <c r="K70" i="5" s="1"/>
  <c r="L70" i="5" s="1"/>
  <c r="I69" i="5"/>
  <c r="H71" i="5"/>
  <c r="P71" i="5" s="1"/>
  <c r="H70" i="5"/>
  <c r="P70" i="5" s="1"/>
  <c r="H69" i="5"/>
  <c r="Q69" i="5" s="1"/>
  <c r="I32" i="3"/>
  <c r="E32" i="3"/>
  <c r="I31" i="3"/>
  <c r="E31" i="3"/>
  <c r="I30" i="3"/>
  <c r="I31" i="7"/>
  <c r="E31" i="7"/>
  <c r="I30" i="7"/>
  <c r="E30" i="7"/>
  <c r="I63" i="5"/>
  <c r="K63" i="5" s="1"/>
  <c r="L63" i="5" s="1"/>
  <c r="I64" i="5"/>
  <c r="K64" i="5" s="1"/>
  <c r="L64" i="5" s="1"/>
  <c r="I66" i="5"/>
  <c r="K66" i="5" s="1"/>
  <c r="L66" i="5" s="1"/>
  <c r="I67" i="5"/>
  <c r="K67" i="5" s="1"/>
  <c r="L67" i="5" s="1"/>
  <c r="I68" i="5"/>
  <c r="K68" i="5" s="1"/>
  <c r="L68" i="5" s="1"/>
  <c r="I63" i="6"/>
  <c r="K63" i="6" s="1"/>
  <c r="L63" i="6" s="1"/>
  <c r="I64" i="6"/>
  <c r="K64" i="6" s="1"/>
  <c r="L64" i="6" s="1"/>
  <c r="I65" i="6"/>
  <c r="K65" i="6" s="1"/>
  <c r="L65" i="6" s="1"/>
  <c r="I66" i="6"/>
  <c r="K66" i="6" s="1"/>
  <c r="L66" i="6" s="1"/>
  <c r="I67" i="6"/>
  <c r="K67" i="6" s="1"/>
  <c r="L67" i="6" s="1"/>
  <c r="I68" i="6"/>
  <c r="K68" i="6" s="1"/>
  <c r="L68" i="6" s="1"/>
  <c r="E30" i="3"/>
  <c r="I29" i="3"/>
  <c r="E29" i="3"/>
  <c r="I28" i="3"/>
  <c r="E28" i="3"/>
  <c r="I27" i="3"/>
  <c r="E27" i="3"/>
  <c r="I29" i="7"/>
  <c r="E29" i="7"/>
  <c r="I28" i="7"/>
  <c r="E28" i="7"/>
  <c r="I27" i="7"/>
  <c r="E27" i="7"/>
  <c r="I26" i="7"/>
  <c r="E26" i="7"/>
  <c r="D63" i="1"/>
  <c r="D60" i="1"/>
  <c r="E57" i="1"/>
  <c r="D57" i="1"/>
  <c r="J78" i="5" l="1"/>
  <c r="Q78" i="6"/>
  <c r="N72" i="6"/>
  <c r="P122" i="5"/>
  <c r="N93" i="6"/>
  <c r="J78" i="6"/>
  <c r="M78" i="6" s="1"/>
  <c r="K78" i="6"/>
  <c r="L78" i="6" s="1"/>
  <c r="N78" i="6" s="1"/>
  <c r="O73" i="6"/>
  <c r="Q72" i="6" s="1"/>
  <c r="K96" i="6"/>
  <c r="L96" i="6" s="1"/>
  <c r="N96" i="6" s="1"/>
  <c r="J108" i="5"/>
  <c r="M108" i="5" s="1"/>
  <c r="N108" i="5" s="1"/>
  <c r="J87" i="6"/>
  <c r="J85" i="5"/>
  <c r="P72" i="6"/>
  <c r="R72" i="6" s="1"/>
  <c r="P104" i="5"/>
  <c r="J84" i="6"/>
  <c r="U112" i="5"/>
  <c r="Q129" i="5"/>
  <c r="V128" i="5" s="1"/>
  <c r="J93" i="6"/>
  <c r="M93" i="6" s="1"/>
  <c r="K105" i="6"/>
  <c r="L105" i="6" s="1"/>
  <c r="N105" i="6" s="1"/>
  <c r="J105" i="6"/>
  <c r="M105" i="6" s="1"/>
  <c r="K108" i="6"/>
  <c r="L108" i="6" s="1"/>
  <c r="N108" i="6" s="1"/>
  <c r="J108" i="6"/>
  <c r="M108" i="6" s="1"/>
  <c r="J72" i="6"/>
  <c r="M72" i="6" s="1"/>
  <c r="N99" i="6"/>
  <c r="U116" i="5"/>
  <c r="V119" i="5"/>
  <c r="U118" i="5"/>
  <c r="V117" i="5"/>
  <c r="U117" i="5"/>
  <c r="U115" i="5"/>
  <c r="V115" i="5"/>
  <c r="U114" i="5"/>
  <c r="V113" i="5"/>
  <c r="U113" i="5"/>
  <c r="V111" i="5"/>
  <c r="U111" i="5"/>
  <c r="U110" i="5"/>
  <c r="M87" i="6"/>
  <c r="O96" i="5"/>
  <c r="O94" i="5"/>
  <c r="U93" i="5"/>
  <c r="U92" i="5"/>
  <c r="N90" i="6"/>
  <c r="N87" i="6"/>
  <c r="U90" i="5"/>
  <c r="Q71" i="5"/>
  <c r="R71" i="5" s="1"/>
  <c r="R130" i="5"/>
  <c r="T130" i="5" s="1"/>
  <c r="J79" i="5"/>
  <c r="M78" i="5" s="1"/>
  <c r="N78" i="5" s="1"/>
  <c r="J72" i="5"/>
  <c r="J127" i="5"/>
  <c r="J128" i="5"/>
  <c r="M128" i="5" s="1"/>
  <c r="N128" i="5" s="1"/>
  <c r="P106" i="5"/>
  <c r="V129" i="5"/>
  <c r="Q100" i="5"/>
  <c r="V100" i="5" s="1"/>
  <c r="R121" i="5"/>
  <c r="T121" i="5" s="1"/>
  <c r="K80" i="5"/>
  <c r="L80" i="5" s="1"/>
  <c r="J125" i="5"/>
  <c r="P98" i="5"/>
  <c r="K99" i="5"/>
  <c r="L99" i="5" s="1"/>
  <c r="O99" i="5" s="1"/>
  <c r="P128" i="5"/>
  <c r="U128" i="5" s="1"/>
  <c r="P102" i="5"/>
  <c r="R117" i="5"/>
  <c r="V118" i="5"/>
  <c r="J73" i="5"/>
  <c r="O124" i="5"/>
  <c r="J126" i="5"/>
  <c r="P126" i="5"/>
  <c r="Q108" i="5"/>
  <c r="V108" i="5" s="1"/>
  <c r="Q92" i="5"/>
  <c r="R92" i="5" s="1"/>
  <c r="R113" i="5"/>
  <c r="V114" i="5"/>
  <c r="R125" i="5"/>
  <c r="O93" i="5"/>
  <c r="U91" i="5"/>
  <c r="O125" i="5"/>
  <c r="V109" i="5"/>
  <c r="V104" i="5"/>
  <c r="R104" i="5"/>
  <c r="V110" i="5"/>
  <c r="J70" i="5"/>
  <c r="K123" i="5"/>
  <c r="L123" i="5" s="1"/>
  <c r="J123" i="5"/>
  <c r="P69" i="5"/>
  <c r="U69" i="5" s="1"/>
  <c r="R72" i="5"/>
  <c r="P89" i="5"/>
  <c r="O122" i="5"/>
  <c r="O120" i="5"/>
  <c r="O95" i="5"/>
  <c r="U129" i="5"/>
  <c r="V120" i="5"/>
  <c r="R120" i="5"/>
  <c r="T120" i="5" s="1"/>
  <c r="V116" i="5"/>
  <c r="R116" i="5"/>
  <c r="V112" i="5"/>
  <c r="R112" i="5"/>
  <c r="R109" i="5"/>
  <c r="R124" i="5"/>
  <c r="Q70" i="5"/>
  <c r="R70" i="5" s="1"/>
  <c r="J74" i="5"/>
  <c r="J98" i="5"/>
  <c r="P103" i="5"/>
  <c r="Q103" i="5"/>
  <c r="V101" i="5" s="1"/>
  <c r="P99" i="5"/>
  <c r="Q99" i="5"/>
  <c r="V98" i="5" s="1"/>
  <c r="P107" i="5"/>
  <c r="Q107" i="5"/>
  <c r="J111" i="5"/>
  <c r="L111" i="5"/>
  <c r="O111" i="5" s="1"/>
  <c r="R96" i="5"/>
  <c r="R105" i="5"/>
  <c r="J96" i="5"/>
  <c r="K109" i="5"/>
  <c r="L109" i="5" s="1"/>
  <c r="O108" i="5" s="1"/>
  <c r="P125" i="5"/>
  <c r="U125" i="5" s="1"/>
  <c r="P109" i="5"/>
  <c r="U109" i="5" s="1"/>
  <c r="P105" i="5"/>
  <c r="P101" i="5"/>
  <c r="Q127" i="5"/>
  <c r="Q123" i="5"/>
  <c r="V122" i="5" s="1"/>
  <c r="Q95" i="5"/>
  <c r="Q91" i="5"/>
  <c r="R91" i="5" s="1"/>
  <c r="J124" i="5"/>
  <c r="M124" i="5" s="1"/>
  <c r="N124" i="5" s="1"/>
  <c r="J97" i="5"/>
  <c r="J103" i="5"/>
  <c r="P124" i="5"/>
  <c r="U123" i="5" s="1"/>
  <c r="Q126" i="5"/>
  <c r="V125" i="5" s="1"/>
  <c r="Q94" i="5"/>
  <c r="Q90" i="5"/>
  <c r="R119" i="5"/>
  <c r="R115" i="5"/>
  <c r="R111" i="5"/>
  <c r="J122" i="5"/>
  <c r="Q97" i="5"/>
  <c r="V96" i="5" s="1"/>
  <c r="Q93" i="5"/>
  <c r="M129" i="5"/>
  <c r="N129" i="5" s="1"/>
  <c r="K130" i="5"/>
  <c r="L130" i="5" s="1"/>
  <c r="O130" i="5" s="1"/>
  <c r="K129" i="5"/>
  <c r="L129" i="5" s="1"/>
  <c r="K128" i="5"/>
  <c r="L128" i="5" s="1"/>
  <c r="M127" i="5"/>
  <c r="N127" i="5" s="1"/>
  <c r="J106" i="5"/>
  <c r="J102" i="5"/>
  <c r="J100" i="5"/>
  <c r="J101" i="5"/>
  <c r="J107" i="5"/>
  <c r="K107" i="5"/>
  <c r="L107" i="5" s="1"/>
  <c r="J104" i="5"/>
  <c r="J105" i="5"/>
  <c r="K104" i="5"/>
  <c r="L104" i="5" s="1"/>
  <c r="O104" i="5" s="1"/>
  <c r="K102" i="5"/>
  <c r="L102" i="5" s="1"/>
  <c r="O100" i="5" s="1"/>
  <c r="P97" i="5"/>
  <c r="P96" i="5"/>
  <c r="J95" i="5"/>
  <c r="J94" i="5"/>
  <c r="J92" i="5"/>
  <c r="J90" i="5"/>
  <c r="J87" i="5"/>
  <c r="J89" i="5"/>
  <c r="J81" i="6"/>
  <c r="M81" i="6" s="1"/>
  <c r="M84" i="6"/>
  <c r="N84" i="6"/>
  <c r="N81" i="6"/>
  <c r="J93" i="5"/>
  <c r="J91" i="5"/>
  <c r="Q88" i="5"/>
  <c r="R88" i="5" s="1"/>
  <c r="K92" i="5"/>
  <c r="L92" i="5" s="1"/>
  <c r="O92" i="5" s="1"/>
  <c r="K91" i="5"/>
  <c r="L91" i="5" s="1"/>
  <c r="U89" i="5"/>
  <c r="U88" i="5"/>
  <c r="J88" i="5"/>
  <c r="U86" i="5"/>
  <c r="K87" i="5"/>
  <c r="L87" i="5" s="1"/>
  <c r="U87" i="5"/>
  <c r="J86" i="5"/>
  <c r="J84" i="5"/>
  <c r="J81" i="5"/>
  <c r="J83" i="5"/>
  <c r="Q83" i="5"/>
  <c r="J82" i="5"/>
  <c r="O76" i="6"/>
  <c r="K76" i="6"/>
  <c r="L76" i="6" s="1"/>
  <c r="N75" i="6" s="1"/>
  <c r="O75" i="6"/>
  <c r="Q75" i="6" s="1"/>
  <c r="J75" i="6"/>
  <c r="M75" i="6" s="1"/>
  <c r="K79" i="5"/>
  <c r="L79" i="5" s="1"/>
  <c r="J77" i="5"/>
  <c r="J76" i="5"/>
  <c r="J75" i="5"/>
  <c r="Q75" i="5"/>
  <c r="K75" i="5"/>
  <c r="L75" i="5" s="1"/>
  <c r="R69" i="5"/>
  <c r="T69" i="5" s="1"/>
  <c r="P82" i="5"/>
  <c r="J69" i="5"/>
  <c r="J71" i="5"/>
  <c r="K90" i="5"/>
  <c r="L90" i="5" s="1"/>
  <c r="K86" i="5"/>
  <c r="L86" i="5" s="1"/>
  <c r="K82" i="5"/>
  <c r="L82" i="5" s="1"/>
  <c r="O82" i="5" s="1"/>
  <c r="K78" i="5"/>
  <c r="L78" i="5" s="1"/>
  <c r="K74" i="5"/>
  <c r="L74" i="5" s="1"/>
  <c r="P85" i="5"/>
  <c r="U85" i="5" s="1"/>
  <c r="P81" i="5"/>
  <c r="P77" i="5"/>
  <c r="P73" i="5"/>
  <c r="Q86" i="5"/>
  <c r="R86" i="5" s="1"/>
  <c r="T84" i="5" s="1"/>
  <c r="Q78" i="5"/>
  <c r="Q74" i="5"/>
  <c r="V72" i="5" s="1"/>
  <c r="K89" i="5"/>
  <c r="L89" i="5" s="1"/>
  <c r="K85" i="5"/>
  <c r="L85" i="5" s="1"/>
  <c r="K81" i="5"/>
  <c r="L81" i="5" s="1"/>
  <c r="K77" i="5"/>
  <c r="L77" i="5" s="1"/>
  <c r="K73" i="5"/>
  <c r="L73" i="5" s="1"/>
  <c r="P84" i="5"/>
  <c r="U84" i="5" s="1"/>
  <c r="P80" i="5"/>
  <c r="U78" i="5" s="1"/>
  <c r="P76" i="5"/>
  <c r="U75" i="5" s="1"/>
  <c r="P72" i="5"/>
  <c r="U72" i="5" s="1"/>
  <c r="O71" i="6"/>
  <c r="O70" i="6"/>
  <c r="K70" i="6"/>
  <c r="L70" i="6" s="1"/>
  <c r="N69" i="6" s="1"/>
  <c r="J69" i="6"/>
  <c r="P69" i="6"/>
  <c r="R69" i="6" s="1"/>
  <c r="K69" i="5"/>
  <c r="L69" i="5" s="1"/>
  <c r="O69" i="5" s="1"/>
  <c r="K65" i="5"/>
  <c r="L65" i="5" s="1"/>
  <c r="O63" i="5" s="1"/>
  <c r="O66" i="5"/>
  <c r="N66" i="6"/>
  <c r="N63" i="6"/>
  <c r="G92" i="8"/>
  <c r="H92" i="8" s="1"/>
  <c r="G91" i="8"/>
  <c r="H91" i="8" s="1"/>
  <c r="G16" i="8"/>
  <c r="H16" i="8" s="1"/>
  <c r="G15" i="8"/>
  <c r="H15" i="8" s="1"/>
  <c r="H68" i="6"/>
  <c r="H67" i="6"/>
  <c r="H66" i="6"/>
  <c r="H65" i="6"/>
  <c r="H64" i="6"/>
  <c r="H63" i="6"/>
  <c r="H68" i="5"/>
  <c r="H67" i="5"/>
  <c r="H66" i="5"/>
  <c r="H65" i="5"/>
  <c r="H64" i="5"/>
  <c r="J64" i="5" s="1"/>
  <c r="H63" i="5"/>
  <c r="K61" i="6"/>
  <c r="L61" i="6" s="1"/>
  <c r="I62" i="6"/>
  <c r="K62" i="6" s="1"/>
  <c r="L62" i="6" s="1"/>
  <c r="I61" i="6"/>
  <c r="I60" i="6"/>
  <c r="H62" i="6"/>
  <c r="O62" i="6" s="1"/>
  <c r="H61" i="6"/>
  <c r="O61" i="6" s="1"/>
  <c r="H60" i="6"/>
  <c r="O60" i="6" s="1"/>
  <c r="P59" i="6"/>
  <c r="I59" i="6"/>
  <c r="K59" i="6" s="1"/>
  <c r="L59" i="6" s="1"/>
  <c r="I58" i="6"/>
  <c r="K58" i="6" s="1"/>
  <c r="L58" i="6" s="1"/>
  <c r="I57" i="6"/>
  <c r="H59" i="6"/>
  <c r="O59" i="6" s="1"/>
  <c r="H58" i="6"/>
  <c r="P58" i="6" s="1"/>
  <c r="H57" i="6"/>
  <c r="O57" i="6" s="1"/>
  <c r="I62" i="5"/>
  <c r="I61" i="5"/>
  <c r="K61" i="5" s="1"/>
  <c r="L61" i="5" s="1"/>
  <c r="I60" i="5"/>
  <c r="K60" i="5" s="1"/>
  <c r="L60" i="5" s="1"/>
  <c r="H62" i="5"/>
  <c r="H61" i="5"/>
  <c r="H60" i="5"/>
  <c r="I59" i="5"/>
  <c r="K59" i="5" s="1"/>
  <c r="L59" i="5" s="1"/>
  <c r="I58" i="5"/>
  <c r="K58" i="5" s="1"/>
  <c r="L58" i="5" s="1"/>
  <c r="I57" i="5"/>
  <c r="H59" i="5"/>
  <c r="K56" i="6"/>
  <c r="L56" i="6" s="1"/>
  <c r="I56" i="6"/>
  <c r="I55" i="6"/>
  <c r="K55" i="6" s="1"/>
  <c r="L55" i="6" s="1"/>
  <c r="I54" i="6"/>
  <c r="K54" i="6" s="1"/>
  <c r="L54" i="6" s="1"/>
  <c r="I53" i="6"/>
  <c r="K53" i="6" s="1"/>
  <c r="L53" i="6" s="1"/>
  <c r="I52" i="6"/>
  <c r="K52" i="6" s="1"/>
  <c r="L52" i="6" s="1"/>
  <c r="I51" i="6"/>
  <c r="K51" i="6" s="1"/>
  <c r="L51" i="6" s="1"/>
  <c r="H56" i="5"/>
  <c r="H54" i="5"/>
  <c r="H55" i="5"/>
  <c r="H57" i="5"/>
  <c r="H58" i="5"/>
  <c r="K55" i="5"/>
  <c r="L55" i="5" s="1"/>
  <c r="I56" i="5"/>
  <c r="K56" i="5" s="1"/>
  <c r="L56" i="5" s="1"/>
  <c r="I55" i="5"/>
  <c r="I54" i="5"/>
  <c r="K54" i="5" s="1"/>
  <c r="L54" i="5" s="1"/>
  <c r="I26" i="3"/>
  <c r="E26" i="3"/>
  <c r="I25" i="3"/>
  <c r="E25" i="3"/>
  <c r="I24" i="3"/>
  <c r="E24" i="3"/>
  <c r="I23" i="3"/>
  <c r="E23" i="3"/>
  <c r="I25" i="7"/>
  <c r="E25" i="7"/>
  <c r="H24" i="7"/>
  <c r="E24" i="7"/>
  <c r="I23" i="7"/>
  <c r="E23" i="7"/>
  <c r="I22" i="7"/>
  <c r="E22" i="7"/>
  <c r="G14" i="8"/>
  <c r="H14" i="8" s="1"/>
  <c r="G90" i="8"/>
  <c r="H90" i="8" s="1"/>
  <c r="I22" i="3"/>
  <c r="E22" i="3"/>
  <c r="I21" i="3"/>
  <c r="E21" i="3"/>
  <c r="I21" i="7"/>
  <c r="E21" i="7"/>
  <c r="I20" i="7"/>
  <c r="E20" i="7"/>
  <c r="H56" i="6"/>
  <c r="P56" i="6" s="1"/>
  <c r="H55" i="6"/>
  <c r="P55" i="6" s="1"/>
  <c r="H54" i="6"/>
  <c r="O54" i="6" s="1"/>
  <c r="H53" i="6"/>
  <c r="O53" i="6" s="1"/>
  <c r="H52" i="6"/>
  <c r="O52" i="6" s="1"/>
  <c r="H51" i="6"/>
  <c r="O51" i="6" s="1"/>
  <c r="H53" i="5"/>
  <c r="Q53" i="5" s="1"/>
  <c r="R53" i="5" s="1"/>
  <c r="I53" i="5"/>
  <c r="K53" i="5" s="1"/>
  <c r="L53" i="5" s="1"/>
  <c r="P39" i="6"/>
  <c r="I50" i="6"/>
  <c r="K50" i="6" s="1"/>
  <c r="L50" i="6" s="1"/>
  <c r="I49" i="6"/>
  <c r="K49" i="6" s="1"/>
  <c r="O49" i="6"/>
  <c r="I48" i="6"/>
  <c r="K48" i="6" s="1"/>
  <c r="L48" i="6" s="1"/>
  <c r="H50" i="6"/>
  <c r="P50" i="6" s="1"/>
  <c r="H49" i="6"/>
  <c r="P49" i="6" s="1"/>
  <c r="H48" i="6"/>
  <c r="P48" i="6" s="1"/>
  <c r="I47" i="6"/>
  <c r="K47" i="6" s="1"/>
  <c r="L47" i="6" s="1"/>
  <c r="O47" i="6"/>
  <c r="I46" i="6"/>
  <c r="K46" i="6" s="1"/>
  <c r="I45" i="6"/>
  <c r="H47" i="6"/>
  <c r="P47" i="6" s="1"/>
  <c r="H46" i="6"/>
  <c r="O46" i="6" s="1"/>
  <c r="H45" i="6"/>
  <c r="O45" i="6" s="1"/>
  <c r="I44" i="6"/>
  <c r="K44" i="6" s="1"/>
  <c r="I43" i="6"/>
  <c r="K43" i="6" s="1"/>
  <c r="L43" i="6" s="1"/>
  <c r="I42" i="6"/>
  <c r="H44" i="6"/>
  <c r="P44" i="6" s="1"/>
  <c r="H43" i="6"/>
  <c r="O43" i="6" s="1"/>
  <c r="H42" i="6"/>
  <c r="P42" i="6" s="1"/>
  <c r="I41" i="6"/>
  <c r="K41" i="6" s="1"/>
  <c r="L41" i="6" s="1"/>
  <c r="I40" i="6"/>
  <c r="K40" i="6" s="1"/>
  <c r="L40" i="6" s="1"/>
  <c r="I39" i="6"/>
  <c r="O39" i="6"/>
  <c r="H41" i="6"/>
  <c r="O41" i="6" s="1"/>
  <c r="H40" i="6"/>
  <c r="P40" i="6" s="1"/>
  <c r="H39" i="6"/>
  <c r="I42" i="5"/>
  <c r="I43" i="5"/>
  <c r="I44" i="5"/>
  <c r="K44" i="5" s="1"/>
  <c r="L44" i="5" s="1"/>
  <c r="I45" i="5"/>
  <c r="K45" i="5" s="1"/>
  <c r="L45" i="5" s="1"/>
  <c r="I46" i="5"/>
  <c r="K46" i="5" s="1"/>
  <c r="L46" i="5" s="1"/>
  <c r="I47" i="5"/>
  <c r="I48" i="5"/>
  <c r="K48" i="5" s="1"/>
  <c r="L48" i="5" s="1"/>
  <c r="I49" i="5"/>
  <c r="K49" i="5" s="1"/>
  <c r="L49" i="5" s="1"/>
  <c r="I50" i="5"/>
  <c r="K50" i="5" s="1"/>
  <c r="L50" i="5" s="1"/>
  <c r="I51" i="5"/>
  <c r="K51" i="5" s="1"/>
  <c r="L51" i="5" s="1"/>
  <c r="I52" i="5"/>
  <c r="K52" i="5" s="1"/>
  <c r="L52" i="5" s="1"/>
  <c r="H42" i="5"/>
  <c r="P42" i="5" s="1"/>
  <c r="H43" i="5"/>
  <c r="P43" i="5" s="1"/>
  <c r="H44" i="5"/>
  <c r="Q44" i="5" s="1"/>
  <c r="R44" i="5" s="1"/>
  <c r="H45" i="5"/>
  <c r="Q45" i="5" s="1"/>
  <c r="R45" i="5" s="1"/>
  <c r="H46" i="5"/>
  <c r="H47" i="5"/>
  <c r="P47" i="5" s="1"/>
  <c r="H48" i="5"/>
  <c r="P48" i="5" s="1"/>
  <c r="H49" i="5"/>
  <c r="Q49" i="5" s="1"/>
  <c r="R49" i="5" s="1"/>
  <c r="H50" i="5"/>
  <c r="P50" i="5" s="1"/>
  <c r="H51" i="5"/>
  <c r="P51" i="5" s="1"/>
  <c r="H52" i="5"/>
  <c r="Q52" i="5" s="1"/>
  <c r="R52" i="5" s="1"/>
  <c r="I41" i="5"/>
  <c r="K41" i="5" s="1"/>
  <c r="L41" i="5" s="1"/>
  <c r="I40" i="5"/>
  <c r="K40" i="5" s="1"/>
  <c r="L40" i="5" s="1"/>
  <c r="I39" i="5"/>
  <c r="K39" i="5" s="1"/>
  <c r="L39" i="5" s="1"/>
  <c r="H41" i="5"/>
  <c r="Q41" i="5" s="1"/>
  <c r="R41" i="5" s="1"/>
  <c r="H40" i="5"/>
  <c r="Q40" i="5" s="1"/>
  <c r="R40" i="5" s="1"/>
  <c r="H39" i="5"/>
  <c r="P39" i="5" s="1"/>
  <c r="I20" i="3"/>
  <c r="E20" i="3"/>
  <c r="I13" i="3"/>
  <c r="I14" i="3"/>
  <c r="I15" i="3"/>
  <c r="I16" i="3"/>
  <c r="I17" i="3"/>
  <c r="I18" i="3"/>
  <c r="I19" i="3"/>
  <c r="E13" i="3"/>
  <c r="E14" i="3"/>
  <c r="E15" i="3"/>
  <c r="E16" i="3"/>
  <c r="E17" i="3"/>
  <c r="E18" i="3"/>
  <c r="E19" i="3"/>
  <c r="I12" i="3"/>
  <c r="E12" i="3"/>
  <c r="I11" i="3"/>
  <c r="E11" i="3"/>
  <c r="I10" i="3"/>
  <c r="E10" i="3"/>
  <c r="I19" i="7"/>
  <c r="E19" i="7"/>
  <c r="I18" i="7"/>
  <c r="E18" i="7"/>
  <c r="I17" i="7"/>
  <c r="E17" i="7"/>
  <c r="I16" i="7"/>
  <c r="E16" i="7"/>
  <c r="G89" i="8"/>
  <c r="H89" i="8" s="1"/>
  <c r="G13" i="8"/>
  <c r="H13" i="8" s="1"/>
  <c r="G12" i="8"/>
  <c r="H12" i="8" s="1"/>
  <c r="H36" i="5"/>
  <c r="P36" i="5" s="1"/>
  <c r="H37" i="5"/>
  <c r="Q37" i="5" s="1"/>
  <c r="H38" i="5"/>
  <c r="P38" i="5" s="1"/>
  <c r="I15" i="7"/>
  <c r="E15" i="7"/>
  <c r="I14" i="7"/>
  <c r="E14" i="7"/>
  <c r="I13" i="7"/>
  <c r="I12" i="7"/>
  <c r="E13" i="7"/>
  <c r="E12" i="7"/>
  <c r="I11" i="7"/>
  <c r="I10" i="7"/>
  <c r="E11" i="7"/>
  <c r="E10" i="7"/>
  <c r="I9" i="7"/>
  <c r="E9" i="7"/>
  <c r="I38" i="6"/>
  <c r="K38" i="6" s="1"/>
  <c r="L38" i="6" s="1"/>
  <c r="I37" i="6"/>
  <c r="K37" i="6" s="1"/>
  <c r="L37" i="6" s="1"/>
  <c r="I36" i="6"/>
  <c r="I35" i="6"/>
  <c r="K35" i="6" s="1"/>
  <c r="L35" i="6" s="1"/>
  <c r="I34" i="6"/>
  <c r="K34" i="6" s="1"/>
  <c r="L34" i="6" s="1"/>
  <c r="I33" i="6"/>
  <c r="K33" i="6" s="1"/>
  <c r="L33" i="6" s="1"/>
  <c r="I38" i="5"/>
  <c r="K38" i="5" s="1"/>
  <c r="L38" i="5" s="1"/>
  <c r="I37" i="5"/>
  <c r="K37" i="5" s="1"/>
  <c r="L37" i="5" s="1"/>
  <c r="I36" i="5"/>
  <c r="I35" i="5"/>
  <c r="I34" i="5"/>
  <c r="K34" i="5" s="1"/>
  <c r="L34" i="5" s="1"/>
  <c r="I33" i="5"/>
  <c r="I32" i="6"/>
  <c r="K32" i="6" s="1"/>
  <c r="L32" i="6" s="1"/>
  <c r="I31" i="6"/>
  <c r="K31" i="6" s="1"/>
  <c r="L31" i="6" s="1"/>
  <c r="I30" i="6"/>
  <c r="K30" i="6" s="1"/>
  <c r="L30" i="6" s="1"/>
  <c r="I29" i="6"/>
  <c r="K29" i="6" s="1"/>
  <c r="L29" i="6" s="1"/>
  <c r="I28" i="6"/>
  <c r="K28" i="6" s="1"/>
  <c r="L28" i="6" s="1"/>
  <c r="I27" i="6"/>
  <c r="K27" i="6" s="1"/>
  <c r="L27" i="6" s="1"/>
  <c r="I32" i="5"/>
  <c r="I31" i="5"/>
  <c r="K31" i="5" s="1"/>
  <c r="L31" i="5" s="1"/>
  <c r="I30" i="5"/>
  <c r="I29" i="5"/>
  <c r="K29" i="5" s="1"/>
  <c r="L29" i="5" s="1"/>
  <c r="I28" i="5"/>
  <c r="I27" i="5"/>
  <c r="K27" i="5" s="1"/>
  <c r="L27" i="5" s="1"/>
  <c r="H35" i="5"/>
  <c r="H34" i="5"/>
  <c r="H33" i="5"/>
  <c r="Q33" i="5" s="1"/>
  <c r="H38" i="6"/>
  <c r="O38" i="6" s="1"/>
  <c r="H37" i="6"/>
  <c r="H36" i="6"/>
  <c r="O36" i="6" s="1"/>
  <c r="H35" i="6"/>
  <c r="O35" i="6" s="1"/>
  <c r="H34" i="6"/>
  <c r="O34" i="6" s="1"/>
  <c r="H33" i="6"/>
  <c r="H32" i="6"/>
  <c r="P32" i="6" s="1"/>
  <c r="H31" i="6"/>
  <c r="O31" i="6" s="1"/>
  <c r="H30" i="6"/>
  <c r="O30" i="6" s="1"/>
  <c r="H29" i="6"/>
  <c r="O29" i="6" s="1"/>
  <c r="H28" i="6"/>
  <c r="O28" i="6" s="1"/>
  <c r="H27" i="6"/>
  <c r="P27" i="6" s="1"/>
  <c r="H32" i="5"/>
  <c r="P32" i="5" s="1"/>
  <c r="H31" i="5"/>
  <c r="P31" i="5" s="1"/>
  <c r="H30" i="5"/>
  <c r="H29" i="5"/>
  <c r="Q29" i="5" s="1"/>
  <c r="H28" i="5"/>
  <c r="Q28" i="5" s="1"/>
  <c r="R28" i="5" s="1"/>
  <c r="H27" i="5"/>
  <c r="Q27" i="5" s="1"/>
  <c r="R27" i="5" s="1"/>
  <c r="P25" i="6"/>
  <c r="I26" i="6"/>
  <c r="K26" i="6" s="1"/>
  <c r="L26" i="6" s="1"/>
  <c r="I25" i="6"/>
  <c r="K25" i="6" s="1"/>
  <c r="L25" i="6" s="1"/>
  <c r="I24" i="6"/>
  <c r="H26" i="6"/>
  <c r="P26" i="6" s="1"/>
  <c r="H25" i="6"/>
  <c r="O25" i="6" s="1"/>
  <c r="H24" i="6"/>
  <c r="P24" i="6" s="1"/>
  <c r="I26" i="5"/>
  <c r="I25" i="5"/>
  <c r="K25" i="5" s="1"/>
  <c r="L25" i="5" s="1"/>
  <c r="I24" i="5"/>
  <c r="H26" i="5"/>
  <c r="P26" i="5" s="1"/>
  <c r="H25" i="5"/>
  <c r="P25" i="5" s="1"/>
  <c r="H24" i="5"/>
  <c r="Q24" i="5" s="1"/>
  <c r="P35" i="6" l="1"/>
  <c r="O48" i="6"/>
  <c r="Q48" i="6" s="1"/>
  <c r="P41" i="6"/>
  <c r="R39" i="6" s="1"/>
  <c r="P53" i="5"/>
  <c r="O26" i="6"/>
  <c r="O27" i="6"/>
  <c r="Q27" i="6" s="1"/>
  <c r="O32" i="6"/>
  <c r="J36" i="6"/>
  <c r="P31" i="6"/>
  <c r="P34" i="6"/>
  <c r="O50" i="6"/>
  <c r="P45" i="5"/>
  <c r="P51" i="6"/>
  <c r="P54" i="6"/>
  <c r="P61" i="6"/>
  <c r="O91" i="5"/>
  <c r="M99" i="5"/>
  <c r="J24" i="6"/>
  <c r="J26" i="5"/>
  <c r="O24" i="6"/>
  <c r="Q24" i="6" s="1"/>
  <c r="J27" i="6"/>
  <c r="P28" i="6"/>
  <c r="Q45" i="6"/>
  <c r="O55" i="6"/>
  <c r="Q30" i="6"/>
  <c r="P46" i="6"/>
  <c r="P53" i="6"/>
  <c r="Q60" i="6"/>
  <c r="U126" i="5"/>
  <c r="S36" i="6"/>
  <c r="M36" i="6"/>
  <c r="R24" i="6"/>
  <c r="U24" i="6"/>
  <c r="O33" i="6"/>
  <c r="Q33" i="6" s="1"/>
  <c r="P33" i="6"/>
  <c r="P35" i="5"/>
  <c r="Q35" i="5"/>
  <c r="R35" i="5" s="1"/>
  <c r="S27" i="6"/>
  <c r="M27" i="6"/>
  <c r="T27" i="6"/>
  <c r="N27" i="6"/>
  <c r="P37" i="6"/>
  <c r="O37" i="6"/>
  <c r="Q36" i="6" s="1"/>
  <c r="K36" i="6"/>
  <c r="L36" i="6" s="1"/>
  <c r="Q51" i="6"/>
  <c r="T30" i="6"/>
  <c r="P29" i="6"/>
  <c r="R27" i="6" s="1"/>
  <c r="T33" i="6"/>
  <c r="N30" i="6"/>
  <c r="U40" i="6"/>
  <c r="U39" i="6"/>
  <c r="R48" i="6"/>
  <c r="J45" i="6"/>
  <c r="M45" i="6" s="1"/>
  <c r="P43" i="6"/>
  <c r="R42" i="6" s="1"/>
  <c r="J24" i="7"/>
  <c r="R54" i="6"/>
  <c r="J57" i="6"/>
  <c r="M57" i="6" s="1"/>
  <c r="O65" i="6"/>
  <c r="P65" i="6"/>
  <c r="I24" i="7"/>
  <c r="N51" i="6"/>
  <c r="N54" i="6"/>
  <c r="O58" i="6"/>
  <c r="Q57" i="6" s="1"/>
  <c r="P57" i="6"/>
  <c r="R57" i="6" s="1"/>
  <c r="P60" i="6"/>
  <c r="O66" i="6"/>
  <c r="P66" i="6"/>
  <c r="R129" i="5"/>
  <c r="T129" i="5" s="1"/>
  <c r="M72" i="5"/>
  <c r="N72" i="5" s="1"/>
  <c r="J30" i="6"/>
  <c r="J33" i="6"/>
  <c r="P30" i="6"/>
  <c r="P36" i="6"/>
  <c r="P38" i="6"/>
  <c r="U38" i="6" s="1"/>
  <c r="O40" i="6"/>
  <c r="Q39" i="6" s="1"/>
  <c r="O42" i="6"/>
  <c r="O44" i="6"/>
  <c r="J48" i="6"/>
  <c r="M48" i="6" s="1"/>
  <c r="P45" i="6"/>
  <c r="R45" i="6" s="1"/>
  <c r="P52" i="6"/>
  <c r="R51" i="6" s="1"/>
  <c r="O56" i="6"/>
  <c r="Q54" i="6" s="1"/>
  <c r="K57" i="6"/>
  <c r="L57" i="6" s="1"/>
  <c r="N57" i="6" s="1"/>
  <c r="P62" i="6"/>
  <c r="J63" i="6"/>
  <c r="O63" i="6"/>
  <c r="P63" i="6"/>
  <c r="O67" i="6"/>
  <c r="P67" i="6"/>
  <c r="U127" i="5"/>
  <c r="J60" i="6"/>
  <c r="M60" i="6" s="1"/>
  <c r="J39" i="6"/>
  <c r="M39" i="6" s="1"/>
  <c r="K39" i="6"/>
  <c r="L39" i="6" s="1"/>
  <c r="N39" i="6" s="1"/>
  <c r="K24" i="6"/>
  <c r="L24" i="6" s="1"/>
  <c r="N33" i="6"/>
  <c r="J42" i="6"/>
  <c r="M42" i="6" s="1"/>
  <c r="K42" i="6"/>
  <c r="K45" i="6"/>
  <c r="L45" i="6" s="1"/>
  <c r="J51" i="6"/>
  <c r="M51" i="6" s="1"/>
  <c r="J54" i="6"/>
  <c r="M54" i="6" s="1"/>
  <c r="J60" i="5"/>
  <c r="K60" i="6"/>
  <c r="L60" i="6" s="1"/>
  <c r="N60" i="6" s="1"/>
  <c r="O64" i="6"/>
  <c r="P64" i="6"/>
  <c r="O68" i="6"/>
  <c r="P68" i="6"/>
  <c r="M105" i="5"/>
  <c r="M102" i="5"/>
  <c r="N102" i="5" s="1"/>
  <c r="M96" i="5"/>
  <c r="N96" i="5" s="1"/>
  <c r="M126" i="5"/>
  <c r="N126" i="5" s="1"/>
  <c r="J66" i="6"/>
  <c r="M66" i="6" s="1"/>
  <c r="M111" i="5"/>
  <c r="N111" i="5" s="1"/>
  <c r="T119" i="5"/>
  <c r="T116" i="5"/>
  <c r="T117" i="5"/>
  <c r="T118" i="5"/>
  <c r="T115" i="5"/>
  <c r="T113" i="5"/>
  <c r="T114" i="5"/>
  <c r="T112" i="5"/>
  <c r="T111" i="5"/>
  <c r="T109" i="5"/>
  <c r="U108" i="5"/>
  <c r="R108" i="5"/>
  <c r="T108" i="5" s="1"/>
  <c r="U101" i="5"/>
  <c r="U102" i="5"/>
  <c r="N99" i="5"/>
  <c r="R100" i="5"/>
  <c r="T100" i="5" s="1"/>
  <c r="O98" i="5"/>
  <c r="O97" i="5"/>
  <c r="J31" i="5"/>
  <c r="Q25" i="5"/>
  <c r="R25" i="5" s="1"/>
  <c r="O51" i="5"/>
  <c r="J47" i="5"/>
  <c r="J43" i="5"/>
  <c r="Q47" i="5"/>
  <c r="R47" i="5" s="1"/>
  <c r="V92" i="5"/>
  <c r="O109" i="5"/>
  <c r="V124" i="5"/>
  <c r="O110" i="5"/>
  <c r="M125" i="5"/>
  <c r="N125" i="5" s="1"/>
  <c r="P24" i="5"/>
  <c r="U24" i="5" s="1"/>
  <c r="M123" i="5"/>
  <c r="N123" i="5" s="1"/>
  <c r="Q31" i="5"/>
  <c r="R31" i="5" s="1"/>
  <c r="P40" i="5"/>
  <c r="U38" i="5" s="1"/>
  <c r="J57" i="5"/>
  <c r="J24" i="5"/>
  <c r="J42" i="5"/>
  <c r="Q42" i="5"/>
  <c r="V42" i="5" s="1"/>
  <c r="V69" i="5"/>
  <c r="M75" i="5"/>
  <c r="N75" i="5" s="1"/>
  <c r="M122" i="5"/>
  <c r="N122" i="5" s="1"/>
  <c r="U97" i="5"/>
  <c r="N105" i="5"/>
  <c r="O129" i="5"/>
  <c r="R24" i="5"/>
  <c r="O39" i="5"/>
  <c r="T104" i="5"/>
  <c r="O107" i="5"/>
  <c r="O105" i="5"/>
  <c r="V90" i="5"/>
  <c r="R90" i="5"/>
  <c r="U107" i="5"/>
  <c r="U106" i="5"/>
  <c r="J34" i="5"/>
  <c r="J53" i="5"/>
  <c r="Q43" i="5"/>
  <c r="R43" i="5" s="1"/>
  <c r="P44" i="5"/>
  <c r="U42" i="5" s="1"/>
  <c r="P37" i="5"/>
  <c r="U36" i="5" s="1"/>
  <c r="P27" i="5"/>
  <c r="Q51" i="5"/>
  <c r="R51" i="5" s="1"/>
  <c r="T51" i="5" s="1"/>
  <c r="M87" i="5"/>
  <c r="N87" i="5" s="1"/>
  <c r="O128" i="5"/>
  <c r="R94" i="5"/>
  <c r="V94" i="5"/>
  <c r="V95" i="5"/>
  <c r="R95" i="5"/>
  <c r="U105" i="5"/>
  <c r="U103" i="5"/>
  <c r="T110" i="5"/>
  <c r="U104" i="5"/>
  <c r="V91" i="5"/>
  <c r="O126" i="5"/>
  <c r="P41" i="5"/>
  <c r="U41" i="5" s="1"/>
  <c r="P52" i="5"/>
  <c r="U51" i="5" s="1"/>
  <c r="V97" i="5"/>
  <c r="R97" i="5"/>
  <c r="T96" i="5" s="1"/>
  <c r="U124" i="5"/>
  <c r="U122" i="5"/>
  <c r="V127" i="5"/>
  <c r="R127" i="5"/>
  <c r="T127" i="5" s="1"/>
  <c r="V107" i="5"/>
  <c r="R107" i="5"/>
  <c r="T105" i="5" s="1"/>
  <c r="U99" i="5"/>
  <c r="U98" i="5"/>
  <c r="V27" i="5"/>
  <c r="J28" i="5"/>
  <c r="Q36" i="5"/>
  <c r="R36" i="5" s="1"/>
  <c r="Q32" i="5"/>
  <c r="R32" i="5" s="1"/>
  <c r="K42" i="5"/>
  <c r="L42" i="5" s="1"/>
  <c r="Q48" i="5"/>
  <c r="R48" i="5" s="1"/>
  <c r="R78" i="5"/>
  <c r="T78" i="5" s="1"/>
  <c r="V78" i="5"/>
  <c r="O102" i="5"/>
  <c r="O101" i="5"/>
  <c r="V103" i="5"/>
  <c r="R103" i="5"/>
  <c r="U95" i="5"/>
  <c r="U100" i="5"/>
  <c r="O123" i="5"/>
  <c r="O121" i="5"/>
  <c r="V105" i="5"/>
  <c r="K26" i="5"/>
  <c r="L26" i="5" s="1"/>
  <c r="J32" i="5"/>
  <c r="J36" i="5"/>
  <c r="J38" i="5"/>
  <c r="J30" i="5"/>
  <c r="Q26" i="5"/>
  <c r="R26" i="5" s="1"/>
  <c r="K43" i="5"/>
  <c r="L43" i="5" s="1"/>
  <c r="Q50" i="5"/>
  <c r="R50" i="5" s="1"/>
  <c r="J56" i="5"/>
  <c r="K57" i="5"/>
  <c r="L57" i="5" s="1"/>
  <c r="O57" i="5" s="1"/>
  <c r="R75" i="5"/>
  <c r="T75" i="5" s="1"/>
  <c r="V75" i="5"/>
  <c r="M93" i="5"/>
  <c r="N93" i="5" s="1"/>
  <c r="U96" i="5"/>
  <c r="U94" i="5"/>
  <c r="V93" i="5"/>
  <c r="R93" i="5"/>
  <c r="T92" i="5" s="1"/>
  <c r="R126" i="5"/>
  <c r="V126" i="5"/>
  <c r="V123" i="5"/>
  <c r="R123" i="5"/>
  <c r="V102" i="5"/>
  <c r="V99" i="5"/>
  <c r="R99" i="5"/>
  <c r="V89" i="5"/>
  <c r="V106" i="5"/>
  <c r="O127" i="5"/>
  <c r="O106" i="5"/>
  <c r="O103" i="5"/>
  <c r="O89" i="5"/>
  <c r="O90" i="5"/>
  <c r="M90" i="5"/>
  <c r="N90" i="5" s="1"/>
  <c r="T87" i="5"/>
  <c r="V87" i="5"/>
  <c r="V88" i="5"/>
  <c r="V86" i="5"/>
  <c r="T85" i="5"/>
  <c r="T86" i="5"/>
  <c r="V84" i="5"/>
  <c r="V85" i="5"/>
  <c r="U82" i="5"/>
  <c r="U83" i="5"/>
  <c r="R83" i="5"/>
  <c r="V82" i="5"/>
  <c r="V83" i="5"/>
  <c r="V81" i="5"/>
  <c r="U80" i="5"/>
  <c r="U81" i="5"/>
  <c r="O87" i="5"/>
  <c r="O88" i="5"/>
  <c r="O85" i="5"/>
  <c r="O86" i="5"/>
  <c r="Q69" i="6"/>
  <c r="M69" i="6"/>
  <c r="M84" i="5"/>
  <c r="N84" i="5" s="1"/>
  <c r="O83" i="5"/>
  <c r="O84" i="5"/>
  <c r="M81" i="5"/>
  <c r="N81" i="5" s="1"/>
  <c r="O81" i="5"/>
  <c r="O78" i="5"/>
  <c r="O75" i="5"/>
  <c r="M30" i="5"/>
  <c r="N30" i="5" s="1"/>
  <c r="O48" i="5"/>
  <c r="K24" i="5"/>
  <c r="L24" i="5" s="1"/>
  <c r="J33" i="5"/>
  <c r="K36" i="5"/>
  <c r="L36" i="5" s="1"/>
  <c r="O36" i="5" s="1"/>
  <c r="R33" i="5"/>
  <c r="P30" i="5"/>
  <c r="U30" i="5" s="1"/>
  <c r="Q30" i="5"/>
  <c r="K28" i="5"/>
  <c r="L28" i="5" s="1"/>
  <c r="O27" i="5" s="1"/>
  <c r="K30" i="5"/>
  <c r="L30" i="5" s="1"/>
  <c r="P55" i="5"/>
  <c r="Q55" i="5"/>
  <c r="R55" i="5" s="1"/>
  <c r="P59" i="5"/>
  <c r="Q59" i="5"/>
  <c r="R59" i="5" s="1"/>
  <c r="Q61" i="5"/>
  <c r="R61" i="5" s="1"/>
  <c r="P61" i="5"/>
  <c r="J63" i="5"/>
  <c r="Q63" i="5"/>
  <c r="P63" i="5"/>
  <c r="P33" i="5"/>
  <c r="P28" i="5"/>
  <c r="O54" i="5"/>
  <c r="P54" i="5"/>
  <c r="Q54" i="5"/>
  <c r="P62" i="5"/>
  <c r="Q62" i="5"/>
  <c r="R62" i="5" s="1"/>
  <c r="O72" i="5"/>
  <c r="K32" i="5"/>
  <c r="L32" i="5" s="1"/>
  <c r="Q66" i="5"/>
  <c r="P66" i="5"/>
  <c r="J66" i="5"/>
  <c r="P34" i="5"/>
  <c r="Q34" i="5"/>
  <c r="R34" i="5" s="1"/>
  <c r="J37" i="5"/>
  <c r="P29" i="5"/>
  <c r="U50" i="5"/>
  <c r="J62" i="5"/>
  <c r="K62" i="5"/>
  <c r="L62" i="5" s="1"/>
  <c r="O60" i="5" s="1"/>
  <c r="Q67" i="5"/>
  <c r="R67" i="5" s="1"/>
  <c r="P67" i="5"/>
  <c r="J67" i="5"/>
  <c r="K33" i="5"/>
  <c r="L33" i="5" s="1"/>
  <c r="P46" i="5"/>
  <c r="U46" i="5" s="1"/>
  <c r="Q46" i="5"/>
  <c r="R46" i="5" s="1"/>
  <c r="T45" i="5" s="1"/>
  <c r="J27" i="5"/>
  <c r="J35" i="5"/>
  <c r="K35" i="5"/>
  <c r="L35" i="5" s="1"/>
  <c r="Q38" i="5"/>
  <c r="R38" i="5" s="1"/>
  <c r="J44" i="5"/>
  <c r="M42" i="5" s="1"/>
  <c r="N42" i="5" s="1"/>
  <c r="Q39" i="5"/>
  <c r="R42" i="5"/>
  <c r="V48" i="5"/>
  <c r="P49" i="5"/>
  <c r="U49" i="5" s="1"/>
  <c r="J55" i="5"/>
  <c r="R74" i="5"/>
  <c r="T72" i="5" s="1"/>
  <c r="J48" i="5"/>
  <c r="P58" i="5"/>
  <c r="Q58" i="5"/>
  <c r="R58" i="5" s="1"/>
  <c r="Q56" i="5"/>
  <c r="R56" i="5" s="1"/>
  <c r="P56" i="5"/>
  <c r="J58" i="5"/>
  <c r="Q64" i="5"/>
  <c r="R64" i="5" s="1"/>
  <c r="P64" i="5"/>
  <c r="Q68" i="5"/>
  <c r="R68" i="5" s="1"/>
  <c r="P68" i="5"/>
  <c r="J25" i="5"/>
  <c r="W24" i="5" s="1"/>
  <c r="J29" i="5"/>
  <c r="J50" i="5"/>
  <c r="K47" i="5"/>
  <c r="L47" i="5" s="1"/>
  <c r="O45" i="5" s="1"/>
  <c r="V51" i="5"/>
  <c r="Q57" i="5"/>
  <c r="P57" i="5"/>
  <c r="J59" i="5"/>
  <c r="Q60" i="5"/>
  <c r="P60" i="5"/>
  <c r="J61" i="5"/>
  <c r="P65" i="5"/>
  <c r="Q65" i="5"/>
  <c r="R65" i="5" s="1"/>
  <c r="J68" i="5"/>
  <c r="J65" i="5"/>
  <c r="M69" i="5"/>
  <c r="N69" i="5" s="1"/>
  <c r="M63" i="6"/>
  <c r="J54" i="5"/>
  <c r="J52" i="5"/>
  <c r="J51" i="5"/>
  <c r="U37" i="5"/>
  <c r="L49" i="6"/>
  <c r="N48" i="6" s="1"/>
  <c r="L46" i="6"/>
  <c r="J49" i="5"/>
  <c r="J46" i="5"/>
  <c r="J45" i="5"/>
  <c r="L44" i="6"/>
  <c r="L42" i="6"/>
  <c r="T39" i="6"/>
  <c r="S40" i="6"/>
  <c r="S38" i="6"/>
  <c r="S39" i="6"/>
  <c r="T37" i="6"/>
  <c r="J40" i="5"/>
  <c r="J41" i="5"/>
  <c r="J39" i="5"/>
  <c r="R29" i="5"/>
  <c r="T27" i="5" s="1"/>
  <c r="R37" i="5"/>
  <c r="T36" i="5"/>
  <c r="E4" i="7"/>
  <c r="N45" i="6" l="1"/>
  <c r="Q63" i="6"/>
  <c r="R60" i="6"/>
  <c r="S24" i="6"/>
  <c r="M24" i="6"/>
  <c r="T48" i="5"/>
  <c r="N24" i="6"/>
  <c r="T24" i="6"/>
  <c r="U36" i="6"/>
  <c r="R36" i="6"/>
  <c r="T40" i="6"/>
  <c r="N42" i="6"/>
  <c r="U40" i="5"/>
  <c r="T128" i="5"/>
  <c r="M33" i="6"/>
  <c r="S33" i="6"/>
  <c r="R66" i="6"/>
  <c r="T36" i="6"/>
  <c r="N36" i="6"/>
  <c r="U39" i="5"/>
  <c r="Q42" i="6"/>
  <c r="R30" i="6"/>
  <c r="U30" i="6"/>
  <c r="U33" i="6"/>
  <c r="R33" i="6"/>
  <c r="T38" i="6"/>
  <c r="U44" i="5"/>
  <c r="R63" i="6"/>
  <c r="S30" i="6"/>
  <c r="M30" i="6"/>
  <c r="Q66" i="6"/>
  <c r="U27" i="6"/>
  <c r="T24" i="5"/>
  <c r="U47" i="5"/>
  <c r="M57" i="5"/>
  <c r="N57" i="5" s="1"/>
  <c r="T42" i="5"/>
  <c r="T93" i="5"/>
  <c r="W30" i="5"/>
  <c r="M45" i="5"/>
  <c r="N45" i="5" s="1"/>
  <c r="M60" i="5"/>
  <c r="N60" i="5" s="1"/>
  <c r="V24" i="5"/>
  <c r="U57" i="5"/>
  <c r="U58" i="5"/>
  <c r="M24" i="5"/>
  <c r="N24" i="5" s="1"/>
  <c r="U61" i="5"/>
  <c r="U55" i="5"/>
  <c r="T99" i="5"/>
  <c r="T98" i="5"/>
  <c r="T123" i="5"/>
  <c r="T122" i="5"/>
  <c r="T97" i="5"/>
  <c r="T95" i="5"/>
  <c r="U43" i="5"/>
  <c r="U48" i="5"/>
  <c r="U60" i="5"/>
  <c r="M36" i="5"/>
  <c r="N36" i="5" s="1"/>
  <c r="M66" i="5"/>
  <c r="N66" i="5" s="1"/>
  <c r="T107" i="5"/>
  <c r="T106" i="5"/>
  <c r="T91" i="5"/>
  <c r="O42" i="5"/>
  <c r="T33" i="5"/>
  <c r="T126" i="5"/>
  <c r="T103" i="5"/>
  <c r="T101" i="5"/>
  <c r="T102" i="5"/>
  <c r="T94" i="5"/>
  <c r="T125" i="5"/>
  <c r="T89" i="5"/>
  <c r="T90" i="5"/>
  <c r="T88" i="5"/>
  <c r="T124" i="5"/>
  <c r="T83" i="5"/>
  <c r="T82" i="5"/>
  <c r="T81" i="5"/>
  <c r="U66" i="5"/>
  <c r="V54" i="5"/>
  <c r="R54" i="5"/>
  <c r="T54" i="5" s="1"/>
  <c r="X24" i="5"/>
  <c r="O24" i="5"/>
  <c r="V33" i="5"/>
  <c r="M54" i="5"/>
  <c r="N54" i="5" s="1"/>
  <c r="V39" i="5"/>
  <c r="R39" i="5"/>
  <c r="T39" i="5" s="1"/>
  <c r="O33" i="5"/>
  <c r="X33" i="5"/>
  <c r="U27" i="5"/>
  <c r="R66" i="5"/>
  <c r="T66" i="5" s="1"/>
  <c r="V66" i="5"/>
  <c r="U54" i="5"/>
  <c r="U33" i="5"/>
  <c r="R63" i="5"/>
  <c r="T63" i="5" s="1"/>
  <c r="V63" i="5"/>
  <c r="R30" i="5"/>
  <c r="T30" i="5" s="1"/>
  <c r="V30" i="5"/>
  <c r="X27" i="5"/>
  <c r="R57" i="5"/>
  <c r="T57" i="5" s="1"/>
  <c r="V57" i="5"/>
  <c r="U63" i="5"/>
  <c r="U56" i="5"/>
  <c r="M27" i="5"/>
  <c r="N27" i="5" s="1"/>
  <c r="W27" i="5"/>
  <c r="U62" i="5"/>
  <c r="U45" i="5"/>
  <c r="M63" i="5"/>
  <c r="N63" i="5" s="1"/>
  <c r="U59" i="5"/>
  <c r="M39" i="5"/>
  <c r="N39" i="5" s="1"/>
  <c r="M51" i="5"/>
  <c r="N51" i="5" s="1"/>
  <c r="R60" i="5"/>
  <c r="T60" i="5" s="1"/>
  <c r="V60" i="5"/>
  <c r="M48" i="5"/>
  <c r="N48" i="5" s="1"/>
  <c r="U52" i="5"/>
  <c r="V36" i="5"/>
  <c r="U53" i="5"/>
  <c r="O30" i="5"/>
  <c r="X30" i="5"/>
  <c r="V45" i="5"/>
  <c r="M33" i="5"/>
  <c r="N33" i="5" s="1"/>
  <c r="W33" i="5"/>
  <c r="E62" i="1"/>
  <c r="D62" i="1"/>
  <c r="G25" i="1"/>
  <c r="Y3" i="8" l="1"/>
  <c r="H17" i="9"/>
  <c r="H3" i="9" l="1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2" i="9"/>
  <c r="U6" i="20"/>
  <c r="X7" i="20"/>
  <c r="X8" i="20"/>
  <c r="X9" i="20"/>
  <c r="X10" i="20"/>
  <c r="X11" i="20"/>
  <c r="X6" i="20"/>
  <c r="U7" i="20"/>
  <c r="U8" i="20"/>
  <c r="U9" i="20"/>
  <c r="U10" i="20"/>
  <c r="U11" i="20"/>
  <c r="N22" i="20"/>
  <c r="N23" i="20"/>
  <c r="N24" i="20"/>
  <c r="N21" i="20"/>
  <c r="M22" i="20"/>
  <c r="M23" i="20"/>
  <c r="M24" i="20"/>
  <c r="M21" i="20"/>
  <c r="N16" i="20"/>
  <c r="N17" i="20"/>
  <c r="N18" i="20"/>
  <c r="N15" i="20"/>
  <c r="M16" i="20"/>
  <c r="M17" i="20"/>
  <c r="M18" i="20"/>
  <c r="M15" i="20"/>
  <c r="H20" i="20"/>
  <c r="I21" i="20"/>
  <c r="I22" i="20"/>
  <c r="I23" i="20"/>
  <c r="I20" i="20"/>
  <c r="I14" i="20"/>
  <c r="H23" i="20"/>
  <c r="H21" i="20"/>
  <c r="H22" i="20"/>
  <c r="I15" i="20"/>
  <c r="I16" i="20"/>
  <c r="I17" i="20"/>
  <c r="H15" i="20"/>
  <c r="H16" i="20"/>
  <c r="H17" i="20"/>
  <c r="H14" i="20"/>
  <c r="G9" i="8" l="1"/>
  <c r="H9" i="8" s="1"/>
  <c r="AC115" i="8" l="1"/>
  <c r="AC121" i="8"/>
  <c r="AH9" i="8"/>
  <c r="AG3" i="8"/>
  <c r="E5" i="7" l="1"/>
  <c r="I5" i="7"/>
  <c r="E6" i="7"/>
  <c r="I6" i="7"/>
  <c r="E7" i="7"/>
  <c r="I7" i="7"/>
  <c r="E8" i="7"/>
  <c r="I8" i="7"/>
  <c r="G5" i="8" l="1"/>
  <c r="G26" i="11"/>
  <c r="G25" i="11"/>
  <c r="G24" i="11"/>
  <c r="G23" i="11"/>
  <c r="G22" i="11"/>
  <c r="G21" i="11"/>
  <c r="G15" i="11"/>
  <c r="O15" i="11" s="1"/>
  <c r="H15" i="11"/>
  <c r="G16" i="11"/>
  <c r="P16" i="11" s="1"/>
  <c r="H16" i="11"/>
  <c r="I16" i="11" s="1"/>
  <c r="M16" i="11"/>
  <c r="G17" i="11"/>
  <c r="O17" i="11" s="1"/>
  <c r="H17" i="11"/>
  <c r="M17" i="11"/>
  <c r="G18" i="11"/>
  <c r="P18" i="11" s="1"/>
  <c r="H18" i="11"/>
  <c r="J18" i="11" s="1"/>
  <c r="K18" i="11" s="1"/>
  <c r="G19" i="11"/>
  <c r="P19" i="11" s="1"/>
  <c r="Q19" i="11" s="1"/>
  <c r="H19" i="11"/>
  <c r="J19" i="11" s="1"/>
  <c r="K19" i="11" s="1"/>
  <c r="M19" i="11"/>
  <c r="G20" i="11"/>
  <c r="H20" i="11"/>
  <c r="J20" i="11" s="1"/>
  <c r="K20" i="11" s="1"/>
  <c r="V20" i="11" s="1"/>
  <c r="M20" i="11"/>
  <c r="O19" i="11" l="1"/>
  <c r="P15" i="11"/>
  <c r="P17" i="11"/>
  <c r="Q17" i="11" s="1"/>
  <c r="J16" i="11"/>
  <c r="K16" i="11" s="1"/>
  <c r="O18" i="11"/>
  <c r="O16" i="11"/>
  <c r="S15" i="11" s="1"/>
  <c r="I15" i="11"/>
  <c r="I17" i="11"/>
  <c r="L15" i="11" s="1"/>
  <c r="M15" i="11" s="1"/>
  <c r="S17" i="11"/>
  <c r="J17" i="11"/>
  <c r="K17" i="11" s="1"/>
  <c r="V17" i="11" s="1"/>
  <c r="J15" i="11"/>
  <c r="K15" i="11" s="1"/>
  <c r="V19" i="11"/>
  <c r="I20" i="11"/>
  <c r="U20" i="11" s="1"/>
  <c r="I19" i="11"/>
  <c r="N18" i="11"/>
  <c r="V16" i="11"/>
  <c r="Q16" i="11"/>
  <c r="Q18" i="11"/>
  <c r="N15" i="11"/>
  <c r="P20" i="11"/>
  <c r="W18" i="11" s="1"/>
  <c r="V18" i="11"/>
  <c r="O20" i="11"/>
  <c r="I18" i="11"/>
  <c r="T15" i="11" l="1"/>
  <c r="W17" i="11"/>
  <c r="T17" i="11"/>
  <c r="V15" i="11"/>
  <c r="Q15" i="11"/>
  <c r="R15" i="11" s="1"/>
  <c r="W15" i="11"/>
  <c r="S16" i="11"/>
  <c r="U19" i="11"/>
  <c r="W16" i="11"/>
  <c r="R17" i="11"/>
  <c r="T16" i="11"/>
  <c r="U15" i="11"/>
  <c r="U17" i="11"/>
  <c r="L18" i="11"/>
  <c r="M18" i="11" s="1"/>
  <c r="U18" i="11"/>
  <c r="U16" i="11"/>
  <c r="W20" i="11"/>
  <c r="Q20" i="11"/>
  <c r="R18" i="11" s="1"/>
  <c r="T20" i="11"/>
  <c r="T19" i="11"/>
  <c r="S20" i="11"/>
  <c r="S18" i="11"/>
  <c r="S19" i="11"/>
  <c r="R16" i="11"/>
  <c r="W19" i="11"/>
  <c r="T18" i="11"/>
  <c r="R20" i="11" l="1"/>
  <c r="R19" i="11"/>
  <c r="G4" i="8" l="1"/>
  <c r="H4" i="8" s="1"/>
  <c r="H5" i="8"/>
  <c r="G6" i="8"/>
  <c r="H6" i="8" s="1"/>
  <c r="G7" i="8"/>
  <c r="H7" i="8" s="1"/>
  <c r="G8" i="8"/>
  <c r="S9" i="8"/>
  <c r="G10" i="8"/>
  <c r="H10" i="8" s="1"/>
  <c r="G11" i="8"/>
  <c r="H11" i="8" s="1"/>
  <c r="G3" i="8"/>
  <c r="H3" i="8" s="1"/>
  <c r="G80" i="8"/>
  <c r="H80" i="8" s="1"/>
  <c r="G81" i="8"/>
  <c r="H81" i="8" s="1"/>
  <c r="G82" i="8"/>
  <c r="H82" i="8" s="1"/>
  <c r="G83" i="8"/>
  <c r="G84" i="8"/>
  <c r="H84" i="8" s="1"/>
  <c r="G85" i="8"/>
  <c r="H85" i="8" s="1"/>
  <c r="G86" i="8"/>
  <c r="H86" i="8" s="1"/>
  <c r="G87" i="8"/>
  <c r="H87" i="8" s="1"/>
  <c r="G88" i="8"/>
  <c r="H88" i="8" s="1"/>
  <c r="G79" i="8"/>
  <c r="H79" i="8" s="1"/>
  <c r="H83" i="8" l="1"/>
  <c r="S83" i="8"/>
  <c r="H8" i="8"/>
  <c r="S8" i="8"/>
  <c r="AF109" i="8" l="1"/>
  <c r="AF108" i="8"/>
  <c r="AF107" i="8"/>
  <c r="AF106" i="8"/>
  <c r="AF105" i="8"/>
  <c r="AF104" i="8"/>
  <c r="AF103" i="8"/>
  <c r="AF102" i="8"/>
  <c r="AF101" i="8"/>
  <c r="AF100" i="8"/>
  <c r="AF99" i="8"/>
  <c r="AF98" i="8"/>
  <c r="AF97" i="8"/>
  <c r="AF96" i="8"/>
  <c r="AF95" i="8"/>
  <c r="AF94" i="8"/>
  <c r="AF93" i="8"/>
  <c r="AF92" i="8"/>
  <c r="AF91" i="8"/>
  <c r="AF90" i="8"/>
  <c r="AF89" i="8"/>
  <c r="AF88" i="8"/>
  <c r="S88" i="8"/>
  <c r="AF87" i="8"/>
  <c r="S87" i="8"/>
  <c r="AF86" i="8"/>
  <c r="S86" i="8"/>
  <c r="AF85" i="8"/>
  <c r="S85" i="8"/>
  <c r="AF84" i="8"/>
  <c r="S84" i="8"/>
  <c r="AF83" i="8"/>
  <c r="AF82" i="8"/>
  <c r="S82" i="8"/>
  <c r="AF81" i="8"/>
  <c r="S81" i="8"/>
  <c r="AF80" i="8"/>
  <c r="S80" i="8"/>
  <c r="AF79" i="8"/>
  <c r="S79" i="8"/>
  <c r="T79" i="8" s="1"/>
  <c r="I79" i="8"/>
  <c r="J79" i="8" s="1"/>
  <c r="K79" i="8" s="1"/>
  <c r="L79" i="8" s="1"/>
  <c r="AF11" i="8"/>
  <c r="S11" i="8"/>
  <c r="AF10" i="8"/>
  <c r="S10" i="8"/>
  <c r="AF9" i="8"/>
  <c r="AF8" i="8"/>
  <c r="AF7" i="8"/>
  <c r="S7" i="8"/>
  <c r="AF6" i="8"/>
  <c r="S6" i="8"/>
  <c r="AF5" i="8"/>
  <c r="S5" i="8"/>
  <c r="AF4" i="8"/>
  <c r="S4" i="8"/>
  <c r="AF3" i="8"/>
  <c r="S3" i="8"/>
  <c r="T3" i="8" s="1"/>
  <c r="I3" i="8"/>
  <c r="I4" i="8" s="1"/>
  <c r="T80" i="8" l="1"/>
  <c r="T81" i="8" s="1"/>
  <c r="J3" i="8"/>
  <c r="K3" i="8" s="1"/>
  <c r="L3" i="8" s="1"/>
  <c r="Q3" i="8" s="1"/>
  <c r="U79" i="8"/>
  <c r="V79" i="8" s="1"/>
  <c r="I80" i="8"/>
  <c r="I81" i="8" s="1"/>
  <c r="J81" i="8" s="1"/>
  <c r="K81" i="8" s="1"/>
  <c r="L81" i="8" s="1"/>
  <c r="T4" i="8"/>
  <c r="U3" i="8"/>
  <c r="I5" i="8"/>
  <c r="J4" i="8"/>
  <c r="K4" i="8" s="1"/>
  <c r="L4" i="8" s="1"/>
  <c r="V3" i="8" l="1"/>
  <c r="Z3" i="8" s="1"/>
  <c r="AA3" i="8" s="1"/>
  <c r="U80" i="8"/>
  <c r="V80" i="8" s="1"/>
  <c r="I82" i="8"/>
  <c r="I83" i="8" s="1"/>
  <c r="J80" i="8"/>
  <c r="K80" i="8" s="1"/>
  <c r="L80" i="8" s="1"/>
  <c r="Q4" i="8" s="1"/>
  <c r="T82" i="8"/>
  <c r="U81" i="8"/>
  <c r="V81" i="8" s="1"/>
  <c r="I6" i="8"/>
  <c r="J5" i="8"/>
  <c r="K5" i="8" s="1"/>
  <c r="L5" i="8" s="1"/>
  <c r="Q5" i="8" s="1"/>
  <c r="U4" i="8"/>
  <c r="V4" i="8" s="1"/>
  <c r="T5" i="8"/>
  <c r="Z4" i="8" l="1"/>
  <c r="AA4" i="8" s="1"/>
  <c r="W4" i="8"/>
  <c r="Y4" i="8" s="1"/>
  <c r="J82" i="8"/>
  <c r="K82" i="8" s="1"/>
  <c r="L82" i="8" s="1"/>
  <c r="T6" i="8"/>
  <c r="U5" i="8"/>
  <c r="V5" i="8" s="1"/>
  <c r="J83" i="8"/>
  <c r="K83" i="8" s="1"/>
  <c r="L83" i="8" s="1"/>
  <c r="I84" i="8"/>
  <c r="I7" i="8"/>
  <c r="J6" i="8"/>
  <c r="K6" i="8" s="1"/>
  <c r="L6" i="8" s="1"/>
  <c r="T83" i="8"/>
  <c r="U82" i="8"/>
  <c r="V82" i="8" s="1"/>
  <c r="Q6" i="8" l="1"/>
  <c r="Z5" i="8"/>
  <c r="AA5" i="8" s="1"/>
  <c r="W5" i="8"/>
  <c r="Y5" i="8" s="1"/>
  <c r="I85" i="8"/>
  <c r="J84" i="8"/>
  <c r="K84" i="8" s="1"/>
  <c r="L84" i="8" s="1"/>
  <c r="T84" i="8"/>
  <c r="U83" i="8"/>
  <c r="V83" i="8" s="1"/>
  <c r="I8" i="8"/>
  <c r="I9" i="8" s="1"/>
  <c r="J7" i="8"/>
  <c r="K7" i="8" s="1"/>
  <c r="L7" i="8" s="1"/>
  <c r="Q7" i="8" s="1"/>
  <c r="U6" i="8"/>
  <c r="V6" i="8" s="1"/>
  <c r="T7" i="8"/>
  <c r="Z6" i="8" l="1"/>
  <c r="AA6" i="8" s="1"/>
  <c r="W6" i="8"/>
  <c r="Y6" i="8" s="1"/>
  <c r="T85" i="8"/>
  <c r="U84" i="8"/>
  <c r="V84" i="8" s="1"/>
  <c r="T8" i="8"/>
  <c r="U7" i="8"/>
  <c r="V7" i="8" s="1"/>
  <c r="I10" i="8"/>
  <c r="J8" i="8"/>
  <c r="K8" i="8" s="1"/>
  <c r="L8" i="8" s="1"/>
  <c r="Q8" i="8" s="1"/>
  <c r="J85" i="8"/>
  <c r="K85" i="8" s="1"/>
  <c r="L85" i="8" s="1"/>
  <c r="I86" i="8"/>
  <c r="Z7" i="8" l="1"/>
  <c r="AA7" i="8" s="1"/>
  <c r="W7" i="8"/>
  <c r="Y7" i="8" s="1"/>
  <c r="I87" i="8"/>
  <c r="J86" i="8"/>
  <c r="K86" i="8" s="1"/>
  <c r="L86" i="8" s="1"/>
  <c r="U8" i="8"/>
  <c r="V8" i="8" s="1"/>
  <c r="T9" i="8"/>
  <c r="J9" i="8"/>
  <c r="K9" i="8" s="1"/>
  <c r="L9" i="8" s="1"/>
  <c r="Q9" i="8" s="1"/>
  <c r="T86" i="8"/>
  <c r="U85" i="8"/>
  <c r="V85" i="8" s="1"/>
  <c r="Z8" i="8" l="1"/>
  <c r="AA8" i="8" s="1"/>
  <c r="W8" i="8"/>
  <c r="Y8" i="8" s="1"/>
  <c r="T10" i="8"/>
  <c r="U9" i="8"/>
  <c r="V9" i="8" s="1"/>
  <c r="T87" i="8"/>
  <c r="U86" i="8"/>
  <c r="V86" i="8" s="1"/>
  <c r="I11" i="8"/>
  <c r="I12" i="8" s="1"/>
  <c r="J10" i="8"/>
  <c r="K10" i="8" s="1"/>
  <c r="L10" i="8" s="1"/>
  <c r="Q10" i="8" s="1"/>
  <c r="J87" i="8"/>
  <c r="K87" i="8" s="1"/>
  <c r="L87" i="8" s="1"/>
  <c r="I88" i="8"/>
  <c r="I89" i="8" s="1"/>
  <c r="J89" i="8" l="1"/>
  <c r="K89" i="8" s="1"/>
  <c r="L89" i="8" s="1"/>
  <c r="I90" i="8"/>
  <c r="J12" i="8"/>
  <c r="K12" i="8" s="1"/>
  <c r="L12" i="8" s="1"/>
  <c r="I13" i="8"/>
  <c r="Z9" i="8"/>
  <c r="AA9" i="8" s="1"/>
  <c r="W9" i="8"/>
  <c r="Y9" i="8" s="1"/>
  <c r="J11" i="8"/>
  <c r="K11" i="8" s="1"/>
  <c r="L11" i="8" s="1"/>
  <c r="Q11" i="8" s="1"/>
  <c r="U10" i="8"/>
  <c r="V10" i="8" s="1"/>
  <c r="T11" i="8"/>
  <c r="J88" i="8"/>
  <c r="K88" i="8" s="1"/>
  <c r="L88" i="8" s="1"/>
  <c r="T88" i="8"/>
  <c r="U87" i="8"/>
  <c r="V87" i="8" s="1"/>
  <c r="I91" i="8" l="1"/>
  <c r="J90" i="8"/>
  <c r="K90" i="8" s="1"/>
  <c r="L90" i="8" s="1"/>
  <c r="I14" i="8"/>
  <c r="J13" i="8"/>
  <c r="K13" i="8" s="1"/>
  <c r="L13" i="8" s="1"/>
  <c r="Z10" i="8"/>
  <c r="AA10" i="8" s="1"/>
  <c r="W10" i="8"/>
  <c r="Y10" i="8" s="1"/>
  <c r="U11" i="8"/>
  <c r="V11" i="8" s="1"/>
  <c r="U88" i="8"/>
  <c r="V88" i="8" s="1"/>
  <c r="I92" i="8" l="1"/>
  <c r="J91" i="8"/>
  <c r="K91" i="8" s="1"/>
  <c r="L91" i="8" s="1"/>
  <c r="J14" i="8"/>
  <c r="K14" i="8" s="1"/>
  <c r="L14" i="8" s="1"/>
  <c r="I15" i="8"/>
  <c r="Z11" i="8"/>
  <c r="AA11" i="8" s="1"/>
  <c r="W11" i="8"/>
  <c r="Y11" i="8" s="1"/>
  <c r="I93" i="8" l="1"/>
  <c r="J92" i="8"/>
  <c r="K92" i="8" s="1"/>
  <c r="L92" i="8" s="1"/>
  <c r="I16" i="8"/>
  <c r="J15" i="8"/>
  <c r="K15" i="8" s="1"/>
  <c r="L15" i="8" s="1"/>
  <c r="H3" i="6"/>
  <c r="P3" i="6" s="1"/>
  <c r="I3" i="6"/>
  <c r="K3" i="6" s="1"/>
  <c r="L3" i="6" s="1"/>
  <c r="H4" i="6"/>
  <c r="P4" i="6" s="1"/>
  <c r="I4" i="6"/>
  <c r="H5" i="6"/>
  <c r="P5" i="6" s="1"/>
  <c r="I5" i="6"/>
  <c r="H6" i="6"/>
  <c r="O6" i="6" s="1"/>
  <c r="I6" i="6"/>
  <c r="J6" i="6" s="1"/>
  <c r="H7" i="6"/>
  <c r="P7" i="6" s="1"/>
  <c r="I7" i="6"/>
  <c r="H8" i="6"/>
  <c r="P8" i="6" s="1"/>
  <c r="I8" i="6"/>
  <c r="K8" i="6" s="1"/>
  <c r="L8" i="6" s="1"/>
  <c r="H9" i="6"/>
  <c r="P9" i="6" s="1"/>
  <c r="I9" i="6"/>
  <c r="K9" i="6" s="1"/>
  <c r="L9" i="6" s="1"/>
  <c r="H10" i="6"/>
  <c r="O10" i="6" s="1"/>
  <c r="I10" i="6"/>
  <c r="K10" i="6" s="1"/>
  <c r="L10" i="6" s="1"/>
  <c r="H11" i="6"/>
  <c r="O11" i="6" s="1"/>
  <c r="I11" i="6"/>
  <c r="K11" i="6" s="1"/>
  <c r="L11" i="6" s="1"/>
  <c r="H12" i="6"/>
  <c r="P12" i="6" s="1"/>
  <c r="I12" i="6"/>
  <c r="K12" i="6" s="1"/>
  <c r="L12" i="6" s="1"/>
  <c r="H13" i="6"/>
  <c r="P13" i="6" s="1"/>
  <c r="I13" i="6"/>
  <c r="O13" i="6"/>
  <c r="H14" i="6"/>
  <c r="P14" i="6" s="1"/>
  <c r="I14" i="6"/>
  <c r="H15" i="6"/>
  <c r="P15" i="6" s="1"/>
  <c r="I15" i="6"/>
  <c r="K15" i="6" s="1"/>
  <c r="L15" i="6" s="1"/>
  <c r="H16" i="6"/>
  <c r="I16" i="6"/>
  <c r="K16" i="6" s="1"/>
  <c r="L16" i="6" s="1"/>
  <c r="H17" i="6"/>
  <c r="I17" i="6"/>
  <c r="K17" i="6" s="1"/>
  <c r="L17" i="6" s="1"/>
  <c r="H18" i="6"/>
  <c r="O18" i="6" s="1"/>
  <c r="I18" i="6"/>
  <c r="H19" i="6"/>
  <c r="O19" i="6" s="1"/>
  <c r="I19" i="6"/>
  <c r="H20" i="6"/>
  <c r="O20" i="6" s="1"/>
  <c r="I20" i="6"/>
  <c r="H21" i="6"/>
  <c r="O21" i="6" s="1"/>
  <c r="I21" i="6"/>
  <c r="K21" i="6" s="1"/>
  <c r="L21" i="6" s="1"/>
  <c r="H22" i="6"/>
  <c r="O22" i="6" s="1"/>
  <c r="I22" i="6"/>
  <c r="K22" i="6" s="1"/>
  <c r="L22" i="6" s="1"/>
  <c r="H23" i="6"/>
  <c r="O23" i="6" s="1"/>
  <c r="I23" i="6"/>
  <c r="K23" i="6" s="1"/>
  <c r="L23" i="6" s="1"/>
  <c r="I23" i="5"/>
  <c r="K23" i="5" s="1"/>
  <c r="L23" i="5" s="1"/>
  <c r="H23" i="5"/>
  <c r="I22" i="5"/>
  <c r="K22" i="5" s="1"/>
  <c r="L22" i="5" s="1"/>
  <c r="H22" i="5"/>
  <c r="I21" i="5"/>
  <c r="K21" i="5" s="1"/>
  <c r="L21" i="5" s="1"/>
  <c r="H21" i="5"/>
  <c r="Q21" i="5" s="1"/>
  <c r="I20" i="5"/>
  <c r="K20" i="5" s="1"/>
  <c r="L20" i="5" s="1"/>
  <c r="H20" i="5"/>
  <c r="I19" i="5"/>
  <c r="K19" i="5" s="1"/>
  <c r="L19" i="5" s="1"/>
  <c r="H19" i="5"/>
  <c r="P19" i="5" s="1"/>
  <c r="I18" i="5"/>
  <c r="H18" i="5"/>
  <c r="Q18" i="5" s="1"/>
  <c r="I17" i="5"/>
  <c r="K17" i="5" s="1"/>
  <c r="L17" i="5" s="1"/>
  <c r="H17" i="5"/>
  <c r="I16" i="5"/>
  <c r="K16" i="5" s="1"/>
  <c r="L16" i="5" s="1"/>
  <c r="H16" i="5"/>
  <c r="P16" i="5" s="1"/>
  <c r="I15" i="5"/>
  <c r="K15" i="5" s="1"/>
  <c r="L15" i="5" s="1"/>
  <c r="H15" i="5"/>
  <c r="Q15" i="5" s="1"/>
  <c r="I14" i="5"/>
  <c r="K14" i="5" s="1"/>
  <c r="L14" i="5" s="1"/>
  <c r="H14" i="5"/>
  <c r="Q14" i="5" s="1"/>
  <c r="R14" i="5" s="1"/>
  <c r="I13" i="5"/>
  <c r="K13" i="5" s="1"/>
  <c r="L13" i="5" s="1"/>
  <c r="H13" i="5"/>
  <c r="I12" i="5"/>
  <c r="H12" i="5"/>
  <c r="P12" i="5" s="1"/>
  <c r="I11" i="5"/>
  <c r="H11" i="5"/>
  <c r="Q11" i="5" s="1"/>
  <c r="R11" i="5" s="1"/>
  <c r="I10" i="5"/>
  <c r="K10" i="5" s="1"/>
  <c r="L10" i="5" s="1"/>
  <c r="H10" i="5"/>
  <c r="Q10" i="5" s="1"/>
  <c r="R10" i="5" s="1"/>
  <c r="I9" i="5"/>
  <c r="K9" i="5" s="1"/>
  <c r="L9" i="5" s="1"/>
  <c r="H9" i="5"/>
  <c r="Q9" i="5" s="1"/>
  <c r="I8" i="5"/>
  <c r="H8" i="5"/>
  <c r="P8" i="5" s="1"/>
  <c r="I7" i="5"/>
  <c r="K7" i="5" s="1"/>
  <c r="L7" i="5" s="1"/>
  <c r="H7" i="5"/>
  <c r="I6" i="5"/>
  <c r="H6" i="5"/>
  <c r="Q6" i="5" s="1"/>
  <c r="I5" i="5"/>
  <c r="K5" i="5" s="1"/>
  <c r="L5" i="5" s="1"/>
  <c r="H5" i="5"/>
  <c r="P5" i="5" s="1"/>
  <c r="I4" i="5"/>
  <c r="K4" i="5" s="1"/>
  <c r="L4" i="5" s="1"/>
  <c r="H4" i="5"/>
  <c r="Q4" i="5" s="1"/>
  <c r="R4" i="5" s="1"/>
  <c r="I3" i="5"/>
  <c r="H3" i="5"/>
  <c r="E5" i="3"/>
  <c r="I5" i="3"/>
  <c r="E6" i="3"/>
  <c r="I6" i="3"/>
  <c r="E7" i="3"/>
  <c r="I7" i="3"/>
  <c r="E8" i="3"/>
  <c r="I8" i="3"/>
  <c r="E9" i="3"/>
  <c r="I9" i="3"/>
  <c r="E63" i="1"/>
  <c r="E60" i="1"/>
  <c r="E59" i="1"/>
  <c r="D59" i="1"/>
  <c r="E56" i="1"/>
  <c r="D56" i="1"/>
  <c r="E54" i="1"/>
  <c r="D54" i="1"/>
  <c r="E53" i="1"/>
  <c r="D53" i="1"/>
  <c r="C49" i="1"/>
  <c r="C48" i="1"/>
  <c r="C46" i="1"/>
  <c r="C45" i="1"/>
  <c r="C43" i="1"/>
  <c r="C42" i="1"/>
  <c r="C40" i="1"/>
  <c r="C39" i="1"/>
  <c r="H30" i="1"/>
  <c r="G30" i="1"/>
  <c r="N30" i="1" s="1"/>
  <c r="H29" i="1"/>
  <c r="J29" i="1" s="1"/>
  <c r="K29" i="1" s="1"/>
  <c r="G29" i="1"/>
  <c r="N29" i="1" s="1"/>
  <c r="H28" i="1"/>
  <c r="G28" i="1"/>
  <c r="N28" i="1" s="1"/>
  <c r="O28" i="1" s="1"/>
  <c r="O29" i="1" s="1"/>
  <c r="H27" i="1"/>
  <c r="J27" i="1" s="1"/>
  <c r="K27" i="1" s="1"/>
  <c r="G27" i="1"/>
  <c r="N27" i="1" s="1"/>
  <c r="H26" i="1"/>
  <c r="J26" i="1" s="1"/>
  <c r="K26" i="1" s="1"/>
  <c r="G26" i="1"/>
  <c r="N26" i="1" s="1"/>
  <c r="H25" i="1"/>
  <c r="J25" i="1" s="1"/>
  <c r="K25" i="1" s="1"/>
  <c r="N25" i="1"/>
  <c r="H24" i="1"/>
  <c r="J24" i="1" s="1"/>
  <c r="K24" i="1" s="1"/>
  <c r="G24" i="1"/>
  <c r="N24" i="1" s="1"/>
  <c r="H23" i="1"/>
  <c r="J23" i="1" s="1"/>
  <c r="K23" i="1" s="1"/>
  <c r="G23" i="1"/>
  <c r="N23" i="1" s="1"/>
  <c r="H22" i="1"/>
  <c r="J22" i="1" s="1"/>
  <c r="K22" i="1" s="1"/>
  <c r="G22" i="1"/>
  <c r="N22" i="1" s="1"/>
  <c r="O22" i="1" s="1"/>
  <c r="H21" i="1"/>
  <c r="J21" i="1" s="1"/>
  <c r="K21" i="1" s="1"/>
  <c r="G21" i="1"/>
  <c r="N21" i="1" s="1"/>
  <c r="H20" i="1"/>
  <c r="J20" i="1" s="1"/>
  <c r="K20" i="1" s="1"/>
  <c r="G20" i="1"/>
  <c r="N20" i="1" s="1"/>
  <c r="H19" i="1"/>
  <c r="J19" i="1" s="1"/>
  <c r="K19" i="1" s="1"/>
  <c r="G19" i="1"/>
  <c r="N19" i="1" s="1"/>
  <c r="H17" i="1"/>
  <c r="G17" i="1"/>
  <c r="N17" i="1" s="1"/>
  <c r="H16" i="1"/>
  <c r="J16" i="1" s="1"/>
  <c r="K16" i="1" s="1"/>
  <c r="G16" i="1"/>
  <c r="N16" i="1" s="1"/>
  <c r="H15" i="1"/>
  <c r="J15" i="1" s="1"/>
  <c r="K15" i="1" s="1"/>
  <c r="G15" i="1"/>
  <c r="N15" i="1" s="1"/>
  <c r="O15" i="1" s="1"/>
  <c r="O16" i="1" s="1"/>
  <c r="H14" i="1"/>
  <c r="J14" i="1" s="1"/>
  <c r="K14" i="1" s="1"/>
  <c r="G14" i="1"/>
  <c r="H13" i="1"/>
  <c r="J13" i="1" s="1"/>
  <c r="K13" i="1" s="1"/>
  <c r="G13" i="1"/>
  <c r="N13" i="1" s="1"/>
  <c r="H12" i="1"/>
  <c r="G12" i="1"/>
  <c r="N12" i="1" s="1"/>
  <c r="J16" i="8" l="1"/>
  <c r="K16" i="8" s="1"/>
  <c r="L16" i="8" s="1"/>
  <c r="I17" i="8"/>
  <c r="O19" i="1"/>
  <c r="O20" i="1" s="1"/>
  <c r="M22" i="1"/>
  <c r="J12" i="1"/>
  <c r="K12" i="1" s="1"/>
  <c r="M13" i="1" s="1"/>
  <c r="I12" i="1"/>
  <c r="I94" i="8"/>
  <c r="J93" i="8"/>
  <c r="K93" i="8" s="1"/>
  <c r="L93" i="8" s="1"/>
  <c r="P22" i="5"/>
  <c r="Q22" i="5"/>
  <c r="R22" i="5" s="1"/>
  <c r="P3" i="5"/>
  <c r="Q3" i="5"/>
  <c r="P23" i="5"/>
  <c r="Q23" i="5"/>
  <c r="O15" i="6"/>
  <c r="M19" i="1"/>
  <c r="P23" i="6"/>
  <c r="P22" i="6"/>
  <c r="P21" i="6"/>
  <c r="O4" i="6"/>
  <c r="M12" i="1"/>
  <c r="J12" i="6"/>
  <c r="M12" i="6" s="1"/>
  <c r="O12" i="6"/>
  <c r="P11" i="6"/>
  <c r="P10" i="6"/>
  <c r="O8" i="6"/>
  <c r="O7" i="6"/>
  <c r="K7" i="6"/>
  <c r="L7" i="6" s="1"/>
  <c r="O3" i="6"/>
  <c r="O30" i="1"/>
  <c r="I14" i="1"/>
  <c r="I21" i="1"/>
  <c r="I30" i="1"/>
  <c r="Q6" i="6"/>
  <c r="Q18" i="6"/>
  <c r="P19" i="6"/>
  <c r="P18" i="6"/>
  <c r="P20" i="6"/>
  <c r="K19" i="6"/>
  <c r="L19" i="6" s="1"/>
  <c r="O14" i="6"/>
  <c r="O21" i="5"/>
  <c r="P11" i="5"/>
  <c r="J18" i="5"/>
  <c r="J9" i="5"/>
  <c r="J3" i="5"/>
  <c r="J8" i="5"/>
  <c r="P10" i="5"/>
  <c r="X21" i="5"/>
  <c r="Q12" i="5"/>
  <c r="R12" i="5" s="1"/>
  <c r="J14" i="5"/>
  <c r="J19" i="5"/>
  <c r="J10" i="5"/>
  <c r="O15" i="5"/>
  <c r="X15" i="5"/>
  <c r="O24" i="1"/>
  <c r="I17" i="1"/>
  <c r="I20" i="1"/>
  <c r="I23" i="1"/>
  <c r="I27" i="1"/>
  <c r="J5" i="5"/>
  <c r="K8" i="5"/>
  <c r="L8" i="5" s="1"/>
  <c r="J16" i="5"/>
  <c r="J22" i="5"/>
  <c r="K20" i="6"/>
  <c r="L20" i="6" s="1"/>
  <c r="P6" i="6"/>
  <c r="Q8" i="5"/>
  <c r="R8" i="5" s="1"/>
  <c r="Q16" i="5"/>
  <c r="R16" i="5" s="1"/>
  <c r="J21" i="6"/>
  <c r="U18" i="6"/>
  <c r="J30" i="1"/>
  <c r="K30" i="1" s="1"/>
  <c r="Q5" i="5"/>
  <c r="R5" i="5" s="1"/>
  <c r="I25" i="1"/>
  <c r="I28" i="1"/>
  <c r="J17" i="1"/>
  <c r="K17" i="1" s="1"/>
  <c r="M15" i="1" s="1"/>
  <c r="I22" i="1"/>
  <c r="J28" i="1"/>
  <c r="K28" i="1" s="1"/>
  <c r="I29" i="1"/>
  <c r="J15" i="5"/>
  <c r="K18" i="5"/>
  <c r="L18" i="5" s="1"/>
  <c r="X18" i="5" s="1"/>
  <c r="Q19" i="5"/>
  <c r="R19" i="5" s="1"/>
  <c r="J21" i="5"/>
  <c r="J15" i="6"/>
  <c r="M15" i="6" s="1"/>
  <c r="O5" i="6"/>
  <c r="N21" i="6"/>
  <c r="T21" i="6"/>
  <c r="K14" i="6"/>
  <c r="L14" i="6" s="1"/>
  <c r="R12" i="6"/>
  <c r="R13" i="6" s="1"/>
  <c r="R14" i="6" s="1"/>
  <c r="U12" i="6"/>
  <c r="N9" i="6"/>
  <c r="K5" i="6"/>
  <c r="L5" i="6" s="1"/>
  <c r="U3" i="6"/>
  <c r="R3" i="6"/>
  <c r="T15" i="6"/>
  <c r="K6" i="6"/>
  <c r="L6" i="6" s="1"/>
  <c r="Q21" i="6"/>
  <c r="J18" i="6"/>
  <c r="K18" i="6"/>
  <c r="L18" i="6" s="1"/>
  <c r="T9" i="6"/>
  <c r="O17" i="6"/>
  <c r="P17" i="6"/>
  <c r="O16" i="6"/>
  <c r="P16" i="6"/>
  <c r="R15" i="6" s="1"/>
  <c r="R16" i="6" s="1"/>
  <c r="N15" i="6"/>
  <c r="K13" i="6"/>
  <c r="L13" i="6" s="1"/>
  <c r="Q12" i="6"/>
  <c r="J9" i="6"/>
  <c r="O9" i="6"/>
  <c r="Q9" i="6" s="1"/>
  <c r="K4" i="6"/>
  <c r="L4" i="6" s="1"/>
  <c r="Q3" i="6"/>
  <c r="R6" i="5"/>
  <c r="Q7" i="5"/>
  <c r="R7" i="5" s="1"/>
  <c r="P7" i="5"/>
  <c r="Q13" i="5"/>
  <c r="P13" i="5"/>
  <c r="P6" i="5"/>
  <c r="Q17" i="5"/>
  <c r="R17" i="5" s="1"/>
  <c r="P17" i="5"/>
  <c r="K3" i="5"/>
  <c r="L3" i="5" s="1"/>
  <c r="P4" i="5"/>
  <c r="U3" i="5" s="1"/>
  <c r="J7" i="5"/>
  <c r="K11" i="5"/>
  <c r="L11" i="5" s="1"/>
  <c r="X9" i="5" s="1"/>
  <c r="J11" i="5"/>
  <c r="J13" i="5"/>
  <c r="K6" i="5"/>
  <c r="L6" i="5" s="1"/>
  <c r="J6" i="5"/>
  <c r="R9" i="5"/>
  <c r="T9" i="5" s="1"/>
  <c r="V9" i="5"/>
  <c r="V10" i="5" s="1"/>
  <c r="Y9" i="5"/>
  <c r="K12" i="5"/>
  <c r="L12" i="5" s="1"/>
  <c r="J12" i="5"/>
  <c r="R18" i="5"/>
  <c r="R23" i="5"/>
  <c r="J4" i="5"/>
  <c r="R15" i="5"/>
  <c r="Q20" i="5"/>
  <c r="R20" i="5" s="1"/>
  <c r="P20" i="5"/>
  <c r="R21" i="5"/>
  <c r="P9" i="5"/>
  <c r="P15" i="5"/>
  <c r="P18" i="5"/>
  <c r="P21" i="5"/>
  <c r="P14" i="5"/>
  <c r="J17" i="5"/>
  <c r="J20" i="5"/>
  <c r="J23" i="5"/>
  <c r="M23" i="1"/>
  <c r="O25" i="1"/>
  <c r="O26" i="1" s="1"/>
  <c r="P25" i="1" s="1"/>
  <c r="O27" i="1"/>
  <c r="P26" i="1" s="1"/>
  <c r="O21" i="1"/>
  <c r="M25" i="1"/>
  <c r="M20" i="1"/>
  <c r="M16" i="1"/>
  <c r="O17" i="1"/>
  <c r="I13" i="1"/>
  <c r="N14" i="1"/>
  <c r="O14" i="1" s="1"/>
  <c r="I15" i="1"/>
  <c r="O23" i="1"/>
  <c r="I24" i="1"/>
  <c r="I26" i="1"/>
  <c r="I16" i="1"/>
  <c r="I19" i="1"/>
  <c r="L12" i="1" l="1"/>
  <c r="M3" i="5"/>
  <c r="L19" i="1"/>
  <c r="L22" i="1"/>
  <c r="U9" i="6"/>
  <c r="O12" i="1"/>
  <c r="O13" i="1" s="1"/>
  <c r="I18" i="8"/>
  <c r="J17" i="8"/>
  <c r="K17" i="8" s="1"/>
  <c r="L17" i="8" s="1"/>
  <c r="I95" i="8"/>
  <c r="J94" i="8"/>
  <c r="K94" i="8" s="1"/>
  <c r="L94" i="8" s="1"/>
  <c r="V3" i="5"/>
  <c r="V4" i="5" s="1"/>
  <c r="U21" i="6"/>
  <c r="Y12" i="5"/>
  <c r="U15" i="5"/>
  <c r="L15" i="1"/>
  <c r="S12" i="6"/>
  <c r="R21" i="6"/>
  <c r="R22" i="6" s="1"/>
  <c r="S15" i="6"/>
  <c r="N6" i="6"/>
  <c r="L28" i="1"/>
  <c r="R18" i="6"/>
  <c r="R19" i="6" s="1"/>
  <c r="N3" i="5"/>
  <c r="S21" i="6"/>
  <c r="L25" i="1"/>
  <c r="M6" i="5"/>
  <c r="N6" i="5" s="1"/>
  <c r="R9" i="6"/>
  <c r="R10" i="6" s="1"/>
  <c r="W9" i="5"/>
  <c r="M28" i="1"/>
  <c r="L23" i="1"/>
  <c r="N3" i="6"/>
  <c r="U18" i="5"/>
  <c r="U21" i="5"/>
  <c r="U9" i="5"/>
  <c r="M21" i="5"/>
  <c r="N21" i="5" s="1"/>
  <c r="W18" i="5"/>
  <c r="V21" i="5"/>
  <c r="V22" i="5" s="1"/>
  <c r="V15" i="5"/>
  <c r="V16" i="5" s="1"/>
  <c r="M9" i="5"/>
  <c r="N9" i="5" s="1"/>
  <c r="W15" i="5"/>
  <c r="T15" i="5"/>
  <c r="U6" i="5"/>
  <c r="Y3" i="5"/>
  <c r="O9" i="5"/>
  <c r="Y6" i="5"/>
  <c r="W21" i="5"/>
  <c r="R3" i="5"/>
  <c r="V5" i="5"/>
  <c r="L13" i="1"/>
  <c r="T12" i="6"/>
  <c r="N12" i="6"/>
  <c r="Y15" i="5"/>
  <c r="O18" i="5"/>
  <c r="U12" i="5"/>
  <c r="M21" i="6"/>
  <c r="R6" i="6"/>
  <c r="R7" i="6" s="1"/>
  <c r="U6" i="6"/>
  <c r="W3" i="5"/>
  <c r="R4" i="6"/>
  <c r="R5" i="6" s="1"/>
  <c r="S18" i="6"/>
  <c r="M18" i="6"/>
  <c r="T6" i="6"/>
  <c r="T3" i="6"/>
  <c r="S6" i="6"/>
  <c r="M6" i="6"/>
  <c r="U15" i="6"/>
  <c r="M9" i="6"/>
  <c r="S9" i="6"/>
  <c r="Q15" i="6"/>
  <c r="N18" i="6"/>
  <c r="T18" i="6"/>
  <c r="T21" i="5"/>
  <c r="Y18" i="5"/>
  <c r="X12" i="5"/>
  <c r="O12" i="5"/>
  <c r="X3" i="5"/>
  <c r="O3" i="5"/>
  <c r="R13" i="5"/>
  <c r="T12" i="5" s="1"/>
  <c r="V12" i="5"/>
  <c r="V13" i="5" s="1"/>
  <c r="V6" i="5"/>
  <c r="V7" i="5" s="1"/>
  <c r="V18" i="5"/>
  <c r="V19" i="5" s="1"/>
  <c r="W6" i="5"/>
  <c r="M18" i="5"/>
  <c r="N18" i="5" s="1"/>
  <c r="M15" i="5"/>
  <c r="N15" i="5" s="1"/>
  <c r="T6" i="5"/>
  <c r="W12" i="5"/>
  <c r="M12" i="5"/>
  <c r="N12" i="5" s="1"/>
  <c r="Y21" i="5"/>
  <c r="T18" i="5"/>
  <c r="X6" i="5"/>
  <c r="O6" i="5"/>
  <c r="L16" i="1"/>
  <c r="L20" i="1"/>
  <c r="I19" i="8" l="1"/>
  <c r="J18" i="8"/>
  <c r="K18" i="8" s="1"/>
  <c r="L18" i="8" s="1"/>
  <c r="I96" i="8"/>
  <c r="J95" i="8"/>
  <c r="K95" i="8" s="1"/>
  <c r="L95" i="8" s="1"/>
  <c r="T3" i="5"/>
  <c r="S3" i="5"/>
  <c r="I97" i="8" l="1"/>
  <c r="J96" i="8"/>
  <c r="K96" i="8" s="1"/>
  <c r="L96" i="8" s="1"/>
  <c r="I20" i="8"/>
  <c r="J19" i="8"/>
  <c r="K19" i="8" s="1"/>
  <c r="L19" i="8" s="1"/>
  <c r="I75" i="8"/>
  <c r="I21" i="8" l="1"/>
  <c r="I22" i="8" s="1"/>
  <c r="I23" i="8" s="1"/>
  <c r="I24" i="8" s="1"/>
  <c r="J20" i="8"/>
  <c r="K20" i="8" s="1"/>
  <c r="L20" i="8" s="1"/>
  <c r="J97" i="8"/>
  <c r="K97" i="8" s="1"/>
  <c r="I98" i="8"/>
  <c r="J98" i="8" l="1"/>
  <c r="I99" i="8"/>
  <c r="I100" i="8" s="1"/>
  <c r="S3" i="6" l="1"/>
  <c r="J3" i="6"/>
  <c r="M3" i="6"/>
</calcChain>
</file>

<file path=xl/sharedStrings.xml><?xml version="1.0" encoding="utf-8"?>
<sst xmlns="http://schemas.openxmlformats.org/spreadsheetml/2006/main" count="513" uniqueCount="188">
  <si>
    <t xml:space="preserve">CORRIDA EXPERIMENTAL  </t>
  </si>
  <si>
    <t>MEZCLA 1</t>
  </si>
  <si>
    <t>Reactor 1 20 L</t>
  </si>
  <si>
    <t>60% LODO RESIDUAL</t>
  </si>
  <si>
    <t>12 LITROS</t>
  </si>
  <si>
    <t>20% RESIDUOS DE MANGO</t>
  </si>
  <si>
    <t>4 KG</t>
  </si>
  <si>
    <t>10% ESTIERCOL VACUNO</t>
  </si>
  <si>
    <t>2 KG</t>
  </si>
  <si>
    <t>10% INOCULO</t>
  </si>
  <si>
    <t>2 LTS</t>
  </si>
  <si>
    <t>CARACTERIZACIÓN DE SUSTRATOS Y MEZCLAS CORRIDA 3 (SÓLIDOS TOTALES Y SÓLIDOS VOLÁTILES)</t>
  </si>
  <si>
    <t>mg/kg SV</t>
  </si>
  <si>
    <t xml:space="preserve">PROMEDIO SV (mg/kg) </t>
  </si>
  <si>
    <t>FECHA</t>
  </si>
  <si>
    <t>CÁPSULA</t>
  </si>
  <si>
    <t>PESO 1 (CÁPSULA)</t>
  </si>
  <si>
    <t>PESO 2 (P. HÚMEDO)</t>
  </si>
  <si>
    <t>PESO 3 (ESTUFA)</t>
  </si>
  <si>
    <t>PESO 4 (MUFLA)</t>
  </si>
  <si>
    <t>PESO MUESTRA</t>
  </si>
  <si>
    <t>PESO SECO</t>
  </si>
  <si>
    <t>%ST</t>
  </si>
  <si>
    <t>PESO VOLATILIZADO</t>
  </si>
  <si>
    <t>%SV</t>
  </si>
  <si>
    <t>PROMEDIO %ST</t>
  </si>
  <si>
    <t>PROMEDIO %SV</t>
  </si>
  <si>
    <t>RESIDUOS SÓLIDOS DE MANGO (RSM)</t>
  </si>
  <si>
    <t>M/21</t>
  </si>
  <si>
    <t>B07</t>
  </si>
  <si>
    <t>LODOS RESIDUAL (LR)</t>
  </si>
  <si>
    <t>F/09</t>
  </si>
  <si>
    <t>ESTIERCOL VACUNO (EV)</t>
  </si>
  <si>
    <t xml:space="preserve">INÓCULO </t>
  </si>
  <si>
    <t>MEZCLA  REACTOR 1</t>
  </si>
  <si>
    <t>HV</t>
  </si>
  <si>
    <t>MEZCLA REACTOR  2</t>
  </si>
  <si>
    <t>pH SUSTRATOS</t>
  </si>
  <si>
    <t>pH</t>
  </si>
  <si>
    <t>Promedio pH</t>
  </si>
  <si>
    <t>LODOS RESIDUALES (LR)</t>
  </si>
  <si>
    <t>INÓCULO</t>
  </si>
  <si>
    <t>Redox y Conductividad</t>
  </si>
  <si>
    <t>REDOX (mV)</t>
  </si>
  <si>
    <t>CONDUCTIVIDAD (mS/cm)</t>
  </si>
  <si>
    <t>PROMEDIO REDOX</t>
  </si>
  <si>
    <t>PROMEDIO CONDUCTIVIDAD</t>
  </si>
  <si>
    <t>ESTIERCOL VACUNO</t>
  </si>
  <si>
    <t>Reactor  1</t>
  </si>
  <si>
    <t>Reactor 2</t>
  </si>
  <si>
    <t>DÍA</t>
  </si>
  <si>
    <t>pH Inicial</t>
  </si>
  <si>
    <t>pH Final</t>
  </si>
  <si>
    <t>Promedio</t>
  </si>
  <si>
    <t>Muestra 2</t>
  </si>
  <si>
    <t>Muestra 1</t>
  </si>
  <si>
    <t xml:space="preserve">Muestra 1 </t>
  </si>
  <si>
    <t>Reactor 1</t>
  </si>
  <si>
    <t>Conductividad electrica</t>
  </si>
  <si>
    <t>%CO2</t>
  </si>
  <si>
    <t>% CH4</t>
  </si>
  <si>
    <t>mg/L ST</t>
  </si>
  <si>
    <t>mg/L SV</t>
  </si>
  <si>
    <t xml:space="preserve">Promedio de </t>
  </si>
  <si>
    <t>PROMEDIO ST (mg/L)</t>
  </si>
  <si>
    <t xml:space="preserve">PROMEDIO SV (mg/L y g/L) </t>
  </si>
  <si>
    <t>DESV. ESTÁDAR % ST</t>
  </si>
  <si>
    <t>DESV. ESTÁDAR % SV</t>
  </si>
  <si>
    <t>DESV. ESTÁDAR SV (mg/L)</t>
  </si>
  <si>
    <t>Ml /L SV</t>
  </si>
  <si>
    <t>gr/L SV</t>
  </si>
  <si>
    <t>gr/LSV</t>
  </si>
  <si>
    <t>XX</t>
  </si>
  <si>
    <t>A3</t>
  </si>
  <si>
    <t>POTENCIAL REDOX (mV)</t>
  </si>
  <si>
    <t>Q</t>
  </si>
  <si>
    <t>ANÁLISIS DE BIOGÁS</t>
  </si>
  <si>
    <t xml:space="preserve">TEMP. AMBIENTAL (˚C) </t>
  </si>
  <si>
    <t>PRESIÓN ATM. (mmHg)</t>
  </si>
  <si>
    <t>LECTURA MEDIDOR INICIAL (L)</t>
  </si>
  <si>
    <t>LECTURA MEDIDOR FINAL (L)</t>
  </si>
  <si>
    <t>FLUJO REAL (L) DE UN DÍA A OTRO</t>
  </si>
  <si>
    <t>L BIOGÁS ACUMULADO</t>
  </si>
  <si>
    <t>mL BIOGÁS ACUMULADO</t>
  </si>
  <si>
    <t>mL BIOGÁS ACUMULADOS CORREGIDOS</t>
  </si>
  <si>
    <t>L BIOGÁS ACUMULADO CORREGIDO</t>
  </si>
  <si>
    <t>mL CH4</t>
  </si>
  <si>
    <t xml:space="preserve">mL CH4 ACUMULADOS </t>
  </si>
  <si>
    <t>mL CH4 ACUMULADOS CORREGIDOS</t>
  </si>
  <si>
    <t>L CH4 ACUMULADOS CORREGIDOS</t>
  </si>
  <si>
    <t>%O2</t>
  </si>
  <si>
    <t>%BAL</t>
  </si>
  <si>
    <t>H2S (ppm)</t>
  </si>
  <si>
    <t>TOTAL (%)</t>
  </si>
  <si>
    <t>&gt;&gt;&gt;</t>
  </si>
  <si>
    <t>Dia</t>
  </si>
  <si>
    <t>R</t>
  </si>
  <si>
    <t>Z</t>
  </si>
  <si>
    <t>F.</t>
  </si>
  <si>
    <t>Mezcla</t>
  </si>
  <si>
    <t>Prueba del reactor</t>
  </si>
  <si>
    <t>f/4</t>
  </si>
  <si>
    <t>HI</t>
  </si>
  <si>
    <t>XP</t>
  </si>
  <si>
    <r>
      <rPr>
        <b/>
        <sz val="11"/>
        <color theme="1"/>
        <rFont val="Calibri"/>
        <family val="2"/>
        <scheme val="minor"/>
      </rPr>
      <t>Mezcla</t>
    </r>
    <r>
      <rPr>
        <sz val="11"/>
        <color theme="1"/>
        <rFont val="Calibri"/>
        <family val="2"/>
        <scheme val="minor"/>
      </rPr>
      <t xml:space="preserve"> reactor 1</t>
    </r>
  </si>
  <si>
    <t>C</t>
  </si>
  <si>
    <t>Calidad de biogas</t>
  </si>
  <si>
    <t xml:space="preserve">Reactor 1 </t>
  </si>
  <si>
    <t>Cantidad de biogas</t>
  </si>
  <si>
    <t>1.4 lts</t>
  </si>
  <si>
    <t>1.6 ITS</t>
  </si>
  <si>
    <t xml:space="preserve">Alcalinidad total (mg CaCO3/ L) 
</t>
  </si>
  <si>
    <t xml:space="preserve">Fecha </t>
  </si>
  <si>
    <t xml:space="preserve">Dia </t>
  </si>
  <si>
    <t>SVgr/L</t>
  </si>
  <si>
    <t>Cantidad x dia agregada</t>
  </si>
  <si>
    <t>Cantidad x dia agregada ml</t>
  </si>
  <si>
    <t>Fecha</t>
  </si>
  <si>
    <t>HH</t>
  </si>
  <si>
    <t>RP</t>
  </si>
  <si>
    <t>150 ml</t>
  </si>
  <si>
    <t>400 ml</t>
  </si>
  <si>
    <t>120 ml</t>
  </si>
  <si>
    <t>Carga orgánica media</t>
  </si>
  <si>
    <t>Carga orgánica alta</t>
  </si>
  <si>
    <t>Dilucion</t>
  </si>
  <si>
    <t>Rabano</t>
  </si>
  <si>
    <t>Lechuga</t>
  </si>
  <si>
    <t>Rábano</t>
  </si>
  <si>
    <t>R 1/1</t>
  </si>
  <si>
    <t>R 1/10</t>
  </si>
  <si>
    <t>R 1/20</t>
  </si>
  <si>
    <t>Testigo</t>
  </si>
  <si>
    <t>100 ml</t>
  </si>
  <si>
    <t xml:space="preserve"> Rabano</t>
  </si>
  <si>
    <t>Parámetros</t>
  </si>
  <si>
    <t>LR</t>
  </si>
  <si>
    <t>RSM</t>
  </si>
  <si>
    <t>EV</t>
  </si>
  <si>
    <t>Inoculo</t>
  </si>
  <si>
    <t>Mezcla 1 Reactor 1</t>
  </si>
  <si>
    <t>Mezcla 2 Reactor 2</t>
  </si>
  <si>
    <t>% ST</t>
  </si>
  <si>
    <t>% SV</t>
  </si>
  <si>
    <t>pH inicial</t>
  </si>
  <si>
    <t>Redox (mV)</t>
  </si>
  <si>
    <t>C.E (mS/cm)</t>
  </si>
  <si>
    <t xml:space="preserve">Alcalinidad (mg CaCO3/ L) </t>
  </si>
  <si>
    <t>-</t>
  </si>
  <si>
    <t>Ph ajustado al inicio con solución de NaOH 5M</t>
  </si>
  <si>
    <t>Reactor 1 se agrego 200ml de NaOH para un pH 7.1</t>
  </si>
  <si>
    <t>Reactor 2 se agrego 220ml de NaOH para un pH 7.1</t>
  </si>
  <si>
    <t>LR: Lodo residual</t>
  </si>
  <si>
    <t>RSM: Residuos solidos de mango</t>
  </si>
  <si>
    <t>EV: Estiércol Vacuno</t>
  </si>
  <si>
    <t>TEMPERATURA 25</t>
  </si>
  <si>
    <t>G</t>
  </si>
  <si>
    <t>*4</t>
  </si>
  <si>
    <t>A8</t>
  </si>
  <si>
    <t>B84</t>
  </si>
  <si>
    <t>B85</t>
  </si>
  <si>
    <t>B30</t>
  </si>
  <si>
    <t>PP</t>
  </si>
  <si>
    <t>FW</t>
  </si>
  <si>
    <t>*1</t>
  </si>
  <si>
    <t>A9</t>
  </si>
  <si>
    <t>*2</t>
  </si>
  <si>
    <t>f/09</t>
  </si>
  <si>
    <t>Ag</t>
  </si>
  <si>
    <t>5F</t>
  </si>
  <si>
    <t>N</t>
  </si>
  <si>
    <t>TD</t>
  </si>
  <si>
    <t>AG</t>
  </si>
  <si>
    <t>F</t>
  </si>
  <si>
    <t>F09</t>
  </si>
  <si>
    <t xml:space="preserve">Desviacion </t>
  </si>
  <si>
    <t>Desviacion</t>
  </si>
  <si>
    <t>E</t>
  </si>
  <si>
    <t>F00</t>
  </si>
  <si>
    <t>F140</t>
  </si>
  <si>
    <t>n</t>
  </si>
  <si>
    <t>IX</t>
  </si>
  <si>
    <t>=</t>
  </si>
  <si>
    <t>B/07</t>
  </si>
  <si>
    <t>.</t>
  </si>
  <si>
    <t>MEZCLA 2</t>
  </si>
  <si>
    <t>Desciacion std</t>
  </si>
  <si>
    <t xml:space="preserve">DESVIACION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</si>
</sst>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* #,##0.000_-;\-* #,##0.000_-;_-* &quot;-&quot;??_-;_-@_-"/>
    <numFmt numFmtId="166" formatCode="0.000"/>
    <numFmt numFmtId="167" formatCode="0.0000"/>
    <numFmt numFmtId="168" formatCode="#,##0.0000"/>
    <numFmt numFmtId="169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000000"/>
      <name val="Century Gothic"/>
      <family val="1"/>
    </font>
    <font>
      <b/>
      <sz val="16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4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64" fontId="0" fillId="0" borderId="0" xfId="0" applyNumberFormat="1"/>
    <xf numFmtId="0" fontId="4" fillId="0" borderId="0" xfId="0" applyFont="1"/>
    <xf numFmtId="43" fontId="4" fillId="0" borderId="0" xfId="0" applyNumberFormat="1" applyFont="1"/>
    <xf numFmtId="2" fontId="4" fillId="0" borderId="0" xfId="0" applyNumberFormat="1" applyFont="1"/>
    <xf numFmtId="43" fontId="0" fillId="0" borderId="0" xfId="0" applyNumberFormat="1"/>
    <xf numFmtId="2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6" fontId="0" fillId="0" borderId="0" xfId="0" applyNumberFormat="1"/>
    <xf numFmtId="0" fontId="0" fillId="0" borderId="0" xfId="1" applyNumberFormat="1" applyFont="1"/>
    <xf numFmtId="0" fontId="0" fillId="0" borderId="0" xfId="0" applyAlignment="1">
      <alignment horizontal="center"/>
    </xf>
    <xf numFmtId="0" fontId="4" fillId="8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14" fontId="0" fillId="0" borderId="0" xfId="0" applyNumberFormat="1"/>
    <xf numFmtId="2" fontId="4" fillId="4" borderId="0" xfId="0" applyNumberFormat="1" applyFont="1" applyFill="1"/>
    <xf numFmtId="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69" fontId="4" fillId="0" borderId="0" xfId="0" applyNumberFormat="1" applyFont="1"/>
    <xf numFmtId="14" fontId="0" fillId="11" borderId="0" xfId="0" applyNumberFormat="1" applyFill="1"/>
    <xf numFmtId="14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0" fillId="2" borderId="0" xfId="0" applyFill="1"/>
    <xf numFmtId="0" fontId="6" fillId="6" borderId="0" xfId="0" applyFont="1" applyFill="1"/>
    <xf numFmtId="10" fontId="0" fillId="0" borderId="0" xfId="0" applyNumberFormat="1"/>
    <xf numFmtId="3" fontId="0" fillId="0" borderId="0" xfId="0" applyNumberFormat="1"/>
    <xf numFmtId="4" fontId="0" fillId="0" borderId="0" xfId="0" applyNumberFormat="1"/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9" fontId="12" fillId="0" borderId="6" xfId="0" applyNumberFormat="1" applyFont="1" applyBorder="1" applyAlignment="1">
      <alignment horizontal="center" vertical="center" wrapText="1"/>
    </xf>
    <xf numFmtId="9" fontId="13" fillId="0" borderId="6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4" fillId="0" borderId="10" xfId="0" applyFont="1" applyBorder="1" applyAlignment="1">
      <alignment horizontal="center" vertical="center" wrapText="1" readingOrder="1"/>
    </xf>
    <xf numFmtId="3" fontId="14" fillId="0" borderId="10" xfId="0" applyNumberFormat="1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7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justify" vertical="center" wrapText="1" readingOrder="1"/>
    </xf>
    <xf numFmtId="0" fontId="14" fillId="0" borderId="12" xfId="0" applyFont="1" applyBorder="1" applyAlignment="1">
      <alignment horizontal="justify" vertical="center" wrapText="1" readingOrder="1"/>
    </xf>
    <xf numFmtId="0" fontId="14" fillId="0" borderId="13" xfId="0" applyFont="1" applyBorder="1" applyAlignment="1">
      <alignment horizontal="justify" vertical="center" wrapText="1" readingOrder="1"/>
    </xf>
    <xf numFmtId="0" fontId="14" fillId="0" borderId="14" xfId="0" applyFont="1" applyBorder="1" applyAlignment="1">
      <alignment horizontal="justify" vertical="center" wrapText="1" readingOrder="1"/>
    </xf>
    <xf numFmtId="0" fontId="14" fillId="0" borderId="0" xfId="0" applyFont="1" applyAlignment="1">
      <alignment horizontal="justify" vertical="center" wrapText="1" readingOrder="1"/>
    </xf>
    <xf numFmtId="0" fontId="14" fillId="0" borderId="15" xfId="0" applyFont="1" applyBorder="1" applyAlignment="1">
      <alignment horizontal="justify" vertical="center" wrapText="1" readingOrder="1"/>
    </xf>
    <xf numFmtId="0" fontId="14" fillId="0" borderId="16" xfId="0" applyFont="1" applyBorder="1" applyAlignment="1">
      <alignment horizontal="justify" vertical="center" wrapText="1" readingOrder="1"/>
    </xf>
    <xf numFmtId="0" fontId="14" fillId="0" borderId="17" xfId="0" applyFont="1" applyBorder="1" applyAlignment="1">
      <alignment horizontal="justify" vertical="center" wrapText="1" readingOrder="1"/>
    </xf>
    <xf numFmtId="0" fontId="14" fillId="0" borderId="18" xfId="0" applyFont="1" applyBorder="1" applyAlignment="1">
      <alignment horizontal="justify" vertical="center" wrapText="1" readingOrder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/>
    <xf numFmtId="0" fontId="9" fillId="0" borderId="0" xfId="0" applyFont="1"/>
    <xf numFmtId="0" fontId="15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15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14" fontId="9" fillId="0" borderId="0" xfId="0" applyNumberFormat="1" applyFont="1" applyAlignment="1">
      <alignment horizontal="center"/>
    </xf>
    <xf numFmtId="164" fontId="10" fillId="0" borderId="0" xfId="0" applyNumberFormat="1" applyFont="1"/>
    <xf numFmtId="164" fontId="9" fillId="0" borderId="0" xfId="0" applyNumberFormat="1" applyFont="1"/>
    <xf numFmtId="43" fontId="9" fillId="0" borderId="0" xfId="0" applyNumberFormat="1" applyFont="1"/>
    <xf numFmtId="2" fontId="9" fillId="0" borderId="0" xfId="0" applyNumberFormat="1" applyFont="1"/>
    <xf numFmtId="43" fontId="10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0" fontId="9" fillId="5" borderId="0" xfId="0" applyFont="1" applyFill="1"/>
    <xf numFmtId="0" fontId="10" fillId="5" borderId="0" xfId="0" applyFont="1" applyFill="1"/>
    <xf numFmtId="164" fontId="10" fillId="5" borderId="0" xfId="0" applyNumberFormat="1" applyFont="1" applyFill="1"/>
    <xf numFmtId="164" fontId="9" fillId="5" borderId="0" xfId="0" applyNumberFormat="1" applyFont="1" applyFill="1"/>
    <xf numFmtId="0" fontId="9" fillId="6" borderId="0" xfId="0" applyFont="1" applyFill="1"/>
    <xf numFmtId="0" fontId="10" fillId="6" borderId="0" xfId="0" applyFont="1" applyFill="1"/>
    <xf numFmtId="164" fontId="10" fillId="6" borderId="0" xfId="0" applyNumberFormat="1" applyFont="1" applyFill="1"/>
    <xf numFmtId="164" fontId="9" fillId="6" borderId="0" xfId="0" applyNumberFormat="1" applyFont="1" applyFill="1"/>
    <xf numFmtId="0" fontId="16" fillId="6" borderId="0" xfId="0" applyFont="1" applyFill="1" applyAlignment="1">
      <alignment horizontal="center"/>
    </xf>
    <xf numFmtId="0" fontId="9" fillId="4" borderId="0" xfId="0" applyFont="1" applyFill="1"/>
    <xf numFmtId="0" fontId="9" fillId="0" borderId="0" xfId="0" applyFont="1" applyAlignment="1">
      <alignment horizontal="center" vertical="center"/>
    </xf>
    <xf numFmtId="166" fontId="10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200" b="1" i="0" baseline="0">
                <a:solidFill>
                  <a:schemeClr val="tx1"/>
                </a:solidFill>
                <a:effectLst/>
              </a:rPr>
              <a:t>pH</a:t>
            </a:r>
            <a:endParaRPr lang="en-US" sz="1200">
              <a:solidFill>
                <a:schemeClr val="tx1"/>
              </a:solidFill>
              <a:effectLst/>
            </a:endParaRPr>
          </a:p>
          <a:p>
            <a:pPr>
              <a:defRPr sz="1200">
                <a:solidFill>
                  <a:schemeClr val="tx1"/>
                </a:solidFill>
              </a:defRPr>
            </a:pPr>
            <a:r>
              <a:rPr lang="es-MX" sz="1200" b="1" i="0" baseline="0">
                <a:solidFill>
                  <a:schemeClr val="tx1"/>
                </a:solidFill>
                <a:effectLst/>
              </a:rPr>
              <a:t>CORRIDA 1</a:t>
            </a:r>
            <a:endParaRPr lang="en-US" sz="1200">
              <a:solidFill>
                <a:schemeClr val="tx1"/>
              </a:solidFill>
              <a:effectLst/>
            </a:endParaRPr>
          </a:p>
          <a:p>
            <a:pPr>
              <a:defRPr sz="1200">
                <a:solidFill>
                  <a:schemeClr val="tx1"/>
                </a:solidFill>
              </a:defRPr>
            </a:pPr>
            <a:r>
              <a:rPr lang="es-MX" sz="1200" b="1" i="0" baseline="0">
                <a:solidFill>
                  <a:schemeClr val="tx1"/>
                </a:solidFill>
                <a:effectLst/>
              </a:rPr>
              <a:t>ADICIÓN NaOH 5M</a:t>
            </a:r>
            <a:endParaRPr lang="en-US" sz="1200">
              <a:solidFill>
                <a:schemeClr val="tx1"/>
              </a:solidFill>
              <a:effectLst/>
            </a:endParaRPr>
          </a:p>
          <a:p>
            <a:pPr>
              <a:defRPr sz="1200">
                <a:solidFill>
                  <a:schemeClr val="tx1"/>
                </a:solidFill>
              </a:defRPr>
            </a:pPr>
            <a:endParaRPr lang="en-US" sz="12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4214125296193647"/>
          <c:y val="0.28518518518518521"/>
          <c:w val="0.81463650806535803"/>
          <c:h val="0.46578492827428497"/>
        </c:manualLayout>
      </c:layout>
      <c:scatterChart>
        <c:scatterStyle val="smoothMarker"/>
        <c:varyColors val="0"/>
        <c:ser>
          <c:idx val="0"/>
          <c:order val="0"/>
          <c:tx>
            <c:v>Reactor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08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pH (2)'!$C$5:$C$59</c:f>
              <c:numCache>
                <c:formatCode>General</c:formatCode>
                <c:ptCount val="5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115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</c:numCache>
            </c:numRef>
          </c:xVal>
          <c:yVal>
            <c:numRef>
              <c:f>'GRÁFICA pH (2)'!$H$5:$H$59</c:f>
              <c:numCache>
                <c:formatCode>General</c:formatCode>
                <c:ptCount val="5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A0A-4B54-8AE2-DB4476804253}"/>
            </c:ext>
          </c:extLst>
        </c:ser>
        <c:ser>
          <c:idx val="1"/>
          <c:order val="1"/>
          <c:tx>
            <c:v>Reactor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50800">
                <a:solidFill>
                  <a:schemeClr val="accent2"/>
                </a:solidFill>
              </a:ln>
              <a:effectLst/>
            </c:spPr>
          </c:marker>
          <c:xVal>
            <c:numRef>
              <c:f>'GRÁFICA pH (2)'!$C$5:$C$59</c:f>
              <c:numCache>
                <c:formatCode>General</c:formatCode>
                <c:ptCount val="5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115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</c:numCache>
            </c:numRef>
          </c:xVal>
          <c:yVal>
            <c:numRef>
              <c:f>'GRÁFICA pH (2)'!$E$5:$E$59</c:f>
              <c:numCache>
                <c:formatCode>General</c:formatCode>
                <c:ptCount val="5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0A-4B54-8AE2-DB4476804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8595679"/>
        <c:axId val="1148597759"/>
      </c:scatterChart>
      <c:valAx>
        <c:axId val="1148595679"/>
        <c:scaling>
          <c:orientation val="minMax"/>
          <c:max val="128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48597759"/>
        <c:crosses val="autoZero"/>
        <c:crossBetween val="midCat"/>
        <c:majorUnit val="5"/>
      </c:valAx>
      <c:valAx>
        <c:axId val="1148597759"/>
        <c:scaling>
          <c:orientation val="minMax"/>
          <c:min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>
                    <a:solidFill>
                      <a:schemeClr val="tx1"/>
                    </a:solidFill>
                  </a:rPr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48595679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534694761093009"/>
          <c:y val="0.45881616754651294"/>
          <c:w val="0.24924023672298695"/>
          <c:h val="0.154051212187559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BIOGAS</a:t>
            </a:r>
            <a:r>
              <a:rPr lang="en-US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ACUMULADO ML</a:t>
            </a:r>
            <a:endParaRPr lang="en-US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676698296863169"/>
          <c:y val="1.6489983633366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651720350417398"/>
          <c:y val="9.840408553410776E-2"/>
          <c:w val="0.69356971428168501"/>
          <c:h val="0.7552380043484217"/>
        </c:manualLayout>
      </c:layout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1'!$B$79:$B$106</c:f>
              <c:numCache>
                <c:formatCode>General</c:formatCode>
                <c:ptCount val="2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1'!$K$3:$K$31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2065.1249511006395</c:v>
                </c:pt>
                <c:pt idx="5">
                  <c:v>12073.219694396596</c:v>
                </c:pt>
                <c:pt idx="6">
                  <c:v>21938.50928925159</c:v>
                </c:pt>
                <c:pt idx="7">
                  <c:v>30791.341586645947</c:v>
                </c:pt>
                <c:pt idx="8">
                  <c:v>40501.261356609641</c:v>
                </c:pt>
                <c:pt idx="9">
                  <c:v>50348.805743105833</c:v>
                </c:pt>
                <c:pt idx="10">
                  <c:v>60211.760227713217</c:v>
                </c:pt>
                <c:pt idx="11">
                  <c:v>67243.58481210623</c:v>
                </c:pt>
                <c:pt idx="12">
                  <c:v>75738.063179513047</c:v>
                </c:pt>
                <c:pt idx="13">
                  <c:v>83598.017082892708</c:v>
                </c:pt>
                <c:pt idx="14">
                  <c:v>91832.401605159583</c:v>
                </c:pt>
                <c:pt idx="15">
                  <c:v>98878.411928507252</c:v>
                </c:pt>
                <c:pt idx="16">
                  <c:v>106426.38230472924</c:v>
                </c:pt>
                <c:pt idx="17">
                  <c:v>113219.55564332972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6C-431E-88DC-D10355F464B9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1'!$B$79:$B$109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1'!$K$79:$K$107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1877.3863191833309</c:v>
                </c:pt>
                <c:pt idx="5">
                  <c:v>11318.643463497452</c:v>
                </c:pt>
                <c:pt idx="6">
                  <c:v>20803.758808774037</c:v>
                </c:pt>
                <c:pt idx="7">
                  <c:v>30049.381548414589</c:v>
                </c:pt>
                <c:pt idx="8">
                  <c:v>40312.883396811194</c:v>
                </c:pt>
                <c:pt idx="9">
                  <c:v>50061.042414381904</c:v>
                </c:pt>
                <c:pt idx="10">
                  <c:v>59149.517062251645</c:v>
                </c:pt>
                <c:pt idx="11">
                  <c:v>66553.244953215471</c:v>
                </c:pt>
                <c:pt idx="12">
                  <c:v>75212.484954556421</c:v>
                </c:pt>
                <c:pt idx="13">
                  <c:v>83435.070690636945</c:v>
                </c:pt>
                <c:pt idx="14">
                  <c:v>91275.452846861197</c:v>
                </c:pt>
                <c:pt idx="15">
                  <c:v>98685.681513864562</c:v>
                </c:pt>
                <c:pt idx="16">
                  <c:v>106030.60819142338</c:v>
                </c:pt>
                <c:pt idx="17">
                  <c:v>112622.20905589907</c:v>
                </c:pt>
                <c:pt idx="18">
                  <c:v>119685.3038637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6C-431E-88DC-D10355F46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200240"/>
        <c:axId val="1411189840"/>
      </c:scatterChart>
      <c:valAx>
        <c:axId val="1411200240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11189840"/>
        <c:crosses val="autoZero"/>
        <c:crossBetween val="midCat"/>
        <c:majorUnit val="2"/>
      </c:valAx>
      <c:valAx>
        <c:axId val="1411189840"/>
        <c:scaling>
          <c:orientation val="minMax"/>
          <c:max val="400001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ML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BIOGAS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1120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Producción de Biogás Acumulado </a:t>
            </a:r>
            <a:endParaRPr lang="en-US" sz="1600" b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6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CORRIDA 1</a:t>
            </a:r>
            <a:endParaRPr lang="en-US" sz="1600" b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6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95457662023016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8522931556632344"/>
          <c:y val="0.15674446587637275"/>
          <c:w val="0.629801938219261"/>
          <c:h val="0.69812217961639045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91059039"/>
        <c:axId val="1191053215"/>
      </c:scatterChart>
      <c:valAx>
        <c:axId val="1191059039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Días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91053215"/>
        <c:crosses val="autoZero"/>
        <c:crossBetween val="midCat"/>
        <c:majorUnit val="5"/>
      </c:valAx>
      <c:valAx>
        <c:axId val="1191053215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de biogas (L)</a:t>
                </a:r>
                <a:endParaRPr lang="en-US" sz="1400" b="1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91059039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370961578078617"/>
          <c:y val="0.10857076417031047"/>
          <c:w val="0.11194512416717141"/>
          <c:h val="8.7459892541843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400" b="1">
                <a:latin typeface="Arial" panose="020B0604020202020204" pitchFamily="34" charset="0"/>
                <a:cs typeface="Arial" panose="020B0604020202020204" pitchFamily="34" charset="0"/>
              </a:rPr>
              <a:t>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242586305403925"/>
          <c:y val="5.2007268790580777E-2"/>
          <c:w val="0.7744698986178602"/>
          <c:h val="0.7817461119478780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270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1'!$B$3:$B$67</c:f>
              <c:numCache>
                <c:formatCode>General</c:formatCode>
                <c:ptCount val="6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</c:numCache>
            </c:numRef>
          </c:xVal>
          <c:yVal>
            <c:numRef>
              <c:f>('BIOGÁS 1'!$L$3:$L$47,'BIOGÁS 1'!$L$79:$L$123,'BIOGÁS 1'!$L$79:$L$124)</c:f>
              <c:numCache>
                <c:formatCode>0.00</c:formatCode>
                <c:ptCount val="1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2.0651249511006395</c:v>
                </c:pt>
                <c:pt idx="5">
                  <c:v>12.073219694396595</c:v>
                </c:pt>
                <c:pt idx="6">
                  <c:v>21.938509289251588</c:v>
                </c:pt>
                <c:pt idx="7">
                  <c:v>30.791341586645949</c:v>
                </c:pt>
                <c:pt idx="8">
                  <c:v>40.501261356609639</c:v>
                </c:pt>
                <c:pt idx="9">
                  <c:v>50.348805743105835</c:v>
                </c:pt>
                <c:pt idx="10">
                  <c:v>60.211760227713221</c:v>
                </c:pt>
                <c:pt idx="11">
                  <c:v>67.243584812106235</c:v>
                </c:pt>
                <c:pt idx="12">
                  <c:v>75.738063179513048</c:v>
                </c:pt>
                <c:pt idx="13">
                  <c:v>83.59801708289271</c:v>
                </c:pt>
                <c:pt idx="14">
                  <c:v>91.832401605159589</c:v>
                </c:pt>
                <c:pt idx="15">
                  <c:v>98.878411928507248</c:v>
                </c:pt>
                <c:pt idx="16">
                  <c:v>106.42638230472924</c:v>
                </c:pt>
                <c:pt idx="17">
                  <c:v>113.21955564332971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1.8773863191833309</c:v>
                </c:pt>
                <c:pt idx="50">
                  <c:v>11.318643463497452</c:v>
                </c:pt>
                <c:pt idx="51">
                  <c:v>20.803758808774038</c:v>
                </c:pt>
                <c:pt idx="52">
                  <c:v>30.049381548414591</c:v>
                </c:pt>
                <c:pt idx="53">
                  <c:v>40.312883396811195</c:v>
                </c:pt>
                <c:pt idx="54">
                  <c:v>50.061042414381902</c:v>
                </c:pt>
                <c:pt idx="55">
                  <c:v>59.149517062251647</c:v>
                </c:pt>
                <c:pt idx="56">
                  <c:v>66.553244953215469</c:v>
                </c:pt>
                <c:pt idx="57">
                  <c:v>75.212484954556416</c:v>
                </c:pt>
                <c:pt idx="58">
                  <c:v>83.435070690636948</c:v>
                </c:pt>
                <c:pt idx="59">
                  <c:v>91.275452846861199</c:v>
                </c:pt>
                <c:pt idx="60">
                  <c:v>98.685681513864566</c:v>
                </c:pt>
                <c:pt idx="61">
                  <c:v>106.03060819142338</c:v>
                </c:pt>
                <c:pt idx="62">
                  <c:v>112.62220905589908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1.8773863191833309</c:v>
                </c:pt>
                <c:pt idx="95">
                  <c:v>11.318643463497452</c:v>
                </c:pt>
                <c:pt idx="96">
                  <c:v>20.803758808774038</c:v>
                </c:pt>
                <c:pt idx="97">
                  <c:v>30.049381548414591</c:v>
                </c:pt>
                <c:pt idx="98">
                  <c:v>40.312883396811195</c:v>
                </c:pt>
                <c:pt idx="99">
                  <c:v>50.061042414381902</c:v>
                </c:pt>
                <c:pt idx="100">
                  <c:v>59.149517062251647</c:v>
                </c:pt>
                <c:pt idx="101">
                  <c:v>66.553244953215469</c:v>
                </c:pt>
                <c:pt idx="102">
                  <c:v>75.212484954556416</c:v>
                </c:pt>
                <c:pt idx="103">
                  <c:v>83.435070690636948</c:v>
                </c:pt>
                <c:pt idx="104">
                  <c:v>91.275452846861199</c:v>
                </c:pt>
                <c:pt idx="105">
                  <c:v>98.685681513864566</c:v>
                </c:pt>
                <c:pt idx="106">
                  <c:v>106.03060819142338</c:v>
                </c:pt>
                <c:pt idx="107">
                  <c:v>112.62220905589908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9B-4EA1-BD25-F99EC88A857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2700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1'!$B$3:$B$67</c:f>
              <c:numCache>
                <c:formatCode>General</c:formatCode>
                <c:ptCount val="6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</c:numCache>
            </c:numRef>
          </c:xVal>
          <c:yVal>
            <c:numRef>
              <c:f>'BIOGÁS 1'!$L$79:$L$141</c:f>
              <c:numCache>
                <c:formatCode>0.00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1.8773863191833309</c:v>
                </c:pt>
                <c:pt idx="5">
                  <c:v>11.318643463497452</c:v>
                </c:pt>
                <c:pt idx="6">
                  <c:v>20.803758808774038</c:v>
                </c:pt>
                <c:pt idx="7">
                  <c:v>30.049381548414591</c:v>
                </c:pt>
                <c:pt idx="8">
                  <c:v>40.312883396811195</c:v>
                </c:pt>
                <c:pt idx="9">
                  <c:v>50.061042414381902</c:v>
                </c:pt>
                <c:pt idx="10">
                  <c:v>59.149517062251647</c:v>
                </c:pt>
                <c:pt idx="11">
                  <c:v>66.553244953215469</c:v>
                </c:pt>
                <c:pt idx="12">
                  <c:v>75.212484954556416</c:v>
                </c:pt>
                <c:pt idx="13">
                  <c:v>83.435070690636948</c:v>
                </c:pt>
                <c:pt idx="14">
                  <c:v>91.275452846861199</c:v>
                </c:pt>
                <c:pt idx="15">
                  <c:v>98.685681513864566</c:v>
                </c:pt>
                <c:pt idx="16">
                  <c:v>106.03060819142338</c:v>
                </c:pt>
                <c:pt idx="17">
                  <c:v>112.62220905589908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9B-4EA1-BD25-F99EC88A8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2683599"/>
        <c:axId val="1252689423"/>
      </c:scatterChart>
      <c:valAx>
        <c:axId val="1252683599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800">
                    <a:latin typeface="Arial" panose="020B0604020202020204" pitchFamily="34" charset="0"/>
                    <a:cs typeface="Arial" panose="020B0604020202020204" pitchFamily="34" charset="0"/>
                  </a:rPr>
                  <a:t>Dias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52689423"/>
        <c:crosses val="autoZero"/>
        <c:crossBetween val="midCat"/>
        <c:majorUnit val="5"/>
      </c:valAx>
      <c:valAx>
        <c:axId val="125268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400" b="1">
                    <a:latin typeface="Arial" panose="020B0604020202020204" pitchFamily="34" charset="0"/>
                    <a:cs typeface="Arial" panose="020B0604020202020204" pitchFamily="34" charset="0"/>
                  </a:rPr>
                  <a:t>Biogas (L)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52683599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363830390153938"/>
          <c:y val="0.49171328342890208"/>
          <c:w val="0.15135637087909667"/>
          <c:h val="9.2499580336566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4181143232978E-2"/>
          <c:y val="1.8210769065919327E-2"/>
          <c:w val="0.90726774191419501"/>
          <c:h val="0.89614747843920728"/>
        </c:manualLayout>
      </c:layout>
      <c:scatterChart>
        <c:scatterStyle val="lineMarker"/>
        <c:varyColors val="0"/>
        <c:ser>
          <c:idx val="0"/>
          <c:order val="0"/>
          <c:tx>
            <c:v>Reactor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0795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1'!$B$3:$B$67</c:f>
              <c:numCache>
                <c:formatCode>General</c:formatCode>
                <c:ptCount val="6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</c:numCache>
            </c:numRef>
          </c:xVal>
          <c:yVal>
            <c:numRef>
              <c:f>'BIOGÁS 1'!$L$3:$L$67</c:f>
              <c:numCache>
                <c:formatCode>0.00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2.0651249511006395</c:v>
                </c:pt>
                <c:pt idx="5">
                  <c:v>12.073219694396595</c:v>
                </c:pt>
                <c:pt idx="6">
                  <c:v>21.938509289251588</c:v>
                </c:pt>
                <c:pt idx="7">
                  <c:v>30.791341586645949</c:v>
                </c:pt>
                <c:pt idx="8">
                  <c:v>40.501261356609639</c:v>
                </c:pt>
                <c:pt idx="9">
                  <c:v>50.348805743105835</c:v>
                </c:pt>
                <c:pt idx="10">
                  <c:v>60.211760227713221</c:v>
                </c:pt>
                <c:pt idx="11">
                  <c:v>67.243584812106235</c:v>
                </c:pt>
                <c:pt idx="12">
                  <c:v>75.738063179513048</c:v>
                </c:pt>
                <c:pt idx="13">
                  <c:v>83.59801708289271</c:v>
                </c:pt>
                <c:pt idx="14">
                  <c:v>91.832401605159589</c:v>
                </c:pt>
                <c:pt idx="15">
                  <c:v>98.878411928507248</c:v>
                </c:pt>
                <c:pt idx="16">
                  <c:v>106.42638230472924</c:v>
                </c:pt>
                <c:pt idx="17">
                  <c:v>113.21955564332971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6E-4D14-AED3-ED0AA5FA311E}"/>
            </c:ext>
          </c:extLst>
        </c:ser>
        <c:ser>
          <c:idx val="1"/>
          <c:order val="1"/>
          <c:tx>
            <c:v>Reactor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0795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1'!$B$3:$B$67</c:f>
              <c:numCache>
                <c:formatCode>General</c:formatCode>
                <c:ptCount val="6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</c:numCache>
            </c:numRef>
          </c:xVal>
          <c:yVal>
            <c:numRef>
              <c:f>'BIOGÁS 1'!$L$79:$L$143</c:f>
              <c:numCache>
                <c:formatCode>0.00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1.8773863191833309</c:v>
                </c:pt>
                <c:pt idx="5">
                  <c:v>11.318643463497452</c:v>
                </c:pt>
                <c:pt idx="6">
                  <c:v>20.803758808774038</c:v>
                </c:pt>
                <c:pt idx="7">
                  <c:v>30.049381548414591</c:v>
                </c:pt>
                <c:pt idx="8">
                  <c:v>40.312883396811195</c:v>
                </c:pt>
                <c:pt idx="9">
                  <c:v>50.061042414381902</c:v>
                </c:pt>
                <c:pt idx="10">
                  <c:v>59.149517062251647</c:v>
                </c:pt>
                <c:pt idx="11">
                  <c:v>66.553244953215469</c:v>
                </c:pt>
                <c:pt idx="12">
                  <c:v>75.212484954556416</c:v>
                </c:pt>
                <c:pt idx="13">
                  <c:v>83.435070690636948</c:v>
                </c:pt>
                <c:pt idx="14">
                  <c:v>91.275452846861199</c:v>
                </c:pt>
                <c:pt idx="15">
                  <c:v>98.685681513864566</c:v>
                </c:pt>
                <c:pt idx="16">
                  <c:v>106.03060819142338</c:v>
                </c:pt>
                <c:pt idx="17">
                  <c:v>112.62220905589908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CC-4F4A-A138-5564B6E36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971968"/>
        <c:axId val="297972800"/>
      </c:scatterChart>
      <c:valAx>
        <c:axId val="297971968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 (Dias)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97972800"/>
        <c:crosses val="autoZero"/>
        <c:crossBetween val="midCat"/>
        <c:majorUnit val="8"/>
      </c:valAx>
      <c:valAx>
        <c:axId val="297972800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Litros de Biogás acomulados</a:t>
                </a:r>
              </a:p>
            </c:rich>
          </c:tx>
          <c:layout>
            <c:manualLayout>
              <c:xMode val="edge"/>
              <c:yMode val="edge"/>
              <c:x val="1.296099204045408E-2"/>
              <c:y val="0.30218866121419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8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97971968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935286072907182"/>
          <c:y val="3.2615165939752597E-2"/>
          <c:w val="0.21896955744240529"/>
          <c:h val="0.137151539270473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Producción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acumulada reactor 1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2079082717998653E-2"/>
          <c:y val="0.13186080841641976"/>
          <c:w val="0.88138861879459851"/>
          <c:h val="0.81778645813550277"/>
        </c:manualLayout>
      </c:layout>
      <c:scatterChart>
        <c:scatterStyle val="smoothMarker"/>
        <c:varyColors val="0"/>
        <c:ser>
          <c:idx val="9"/>
          <c:order val="0"/>
          <c:tx>
            <c:v>Biogás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107950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1'!$B$3:$B$70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156</c:v>
                </c:pt>
              </c:numCache>
            </c:numRef>
          </c:xVal>
          <c:yVal>
            <c:numRef>
              <c:f>'BIOGÁS 1'!$L$3:$L$70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2.0651249511006395</c:v>
                </c:pt>
                <c:pt idx="5">
                  <c:v>12.073219694396595</c:v>
                </c:pt>
                <c:pt idx="6">
                  <c:v>21.938509289251588</c:v>
                </c:pt>
                <c:pt idx="7">
                  <c:v>30.791341586645949</c:v>
                </c:pt>
                <c:pt idx="8">
                  <c:v>40.501261356609639</c:v>
                </c:pt>
                <c:pt idx="9">
                  <c:v>50.348805743105835</c:v>
                </c:pt>
                <c:pt idx="10">
                  <c:v>60.211760227713221</c:v>
                </c:pt>
                <c:pt idx="11">
                  <c:v>67.243584812106235</c:v>
                </c:pt>
                <c:pt idx="12">
                  <c:v>75.738063179513048</c:v>
                </c:pt>
                <c:pt idx="13">
                  <c:v>83.59801708289271</c:v>
                </c:pt>
                <c:pt idx="14">
                  <c:v>91.832401605159589</c:v>
                </c:pt>
                <c:pt idx="15">
                  <c:v>98.878411928507248</c:v>
                </c:pt>
                <c:pt idx="16">
                  <c:v>106.42638230472924</c:v>
                </c:pt>
                <c:pt idx="17">
                  <c:v>113.21955564332971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8A8-4D38-8CEB-617EECDF96E2}"/>
            </c:ext>
          </c:extLst>
        </c:ser>
        <c:ser>
          <c:idx val="10"/>
          <c:order val="1"/>
          <c:tx>
            <c:v>Metano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5">
                  <a:lumMod val="60000"/>
                </a:schemeClr>
              </a:solidFill>
              <a:ln w="107950" cap="sq">
                <a:solidFill>
                  <a:schemeClr val="accent1"/>
                </a:solidFill>
                <a:bevel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1'!$B$3:$B$70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156</c:v>
                </c:pt>
              </c:numCache>
            </c:numRef>
          </c:xVal>
          <c:yVal>
            <c:numRef>
              <c:f>'BIOGÁS 1'!$V$3:$V$70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0.20857762006116454</c:v>
                </c:pt>
                <c:pt idx="5">
                  <c:v>1.5143401733870374</c:v>
                </c:pt>
                <c:pt idx="6">
                  <c:v>3.126143011178343</c:v>
                </c:pt>
                <c:pt idx="7">
                  <c:v>4.7864769516422445</c:v>
                </c:pt>
                <c:pt idx="8">
                  <c:v>6.8270998300260031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8A8-4D38-8CEB-617EECDF9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9777824"/>
        <c:axId val="1039780736"/>
      </c:scatterChart>
      <c:valAx>
        <c:axId val="1039777824"/>
        <c:scaling>
          <c:orientation val="minMax"/>
          <c:max val="1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6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6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39780736"/>
        <c:crosses val="autoZero"/>
        <c:crossBetween val="midCat"/>
        <c:majorUnit val="8"/>
      </c:valAx>
      <c:valAx>
        <c:axId val="1039780736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Producción</a:t>
                </a:r>
                <a:r>
                  <a:rPr lang="en-US" sz="14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(Kg</a:t>
                </a:r>
                <a:r>
                  <a:rPr lang="en-US" sz="1400" baseline="0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¯¹</a:t>
                </a:r>
                <a:r>
                  <a:rPr lang="en-US" sz="14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VS)</a:t>
                </a:r>
                <a:endParaRPr lang="en-US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3977782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782564281134001"/>
          <c:y val="8.8365606616368803E-2"/>
          <c:w val="0.39011173989727338"/>
          <c:h val="9.6139945105129465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Produccion</a:t>
            </a:r>
            <a:r>
              <a:rPr lang="en-US" baseline="0"/>
              <a:t> acumulada reactor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9"/>
          <c:order val="0"/>
          <c:tx>
            <c:v>Biogás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107950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1'!$B$79:$B$146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1'!$L$79:$L$146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1.8773863191833309</c:v>
                </c:pt>
                <c:pt idx="5">
                  <c:v>11.318643463497452</c:v>
                </c:pt>
                <c:pt idx="6">
                  <c:v>20.803758808774038</c:v>
                </c:pt>
                <c:pt idx="7">
                  <c:v>30.049381548414591</c:v>
                </c:pt>
                <c:pt idx="8">
                  <c:v>40.312883396811195</c:v>
                </c:pt>
                <c:pt idx="9">
                  <c:v>50.061042414381902</c:v>
                </c:pt>
                <c:pt idx="10">
                  <c:v>59.149517062251647</c:v>
                </c:pt>
                <c:pt idx="11">
                  <c:v>66.553244953215469</c:v>
                </c:pt>
                <c:pt idx="12">
                  <c:v>75.212484954556416</c:v>
                </c:pt>
                <c:pt idx="13">
                  <c:v>83.435070690636948</c:v>
                </c:pt>
                <c:pt idx="14">
                  <c:v>91.275452846861199</c:v>
                </c:pt>
                <c:pt idx="15">
                  <c:v>98.685681513864566</c:v>
                </c:pt>
                <c:pt idx="16">
                  <c:v>106.03060819142338</c:v>
                </c:pt>
                <c:pt idx="17">
                  <c:v>112.62220905589908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87AD-45D0-8C4E-8AB395656BC2}"/>
            </c:ext>
          </c:extLst>
        </c:ser>
        <c:ser>
          <c:idx val="10"/>
          <c:order val="1"/>
          <c:tx>
            <c:v>Metano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10795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1'!$B$79:$B$146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1'!$V$79:$V$146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0.18116777980119142</c:v>
                </c:pt>
                <c:pt idx="5">
                  <c:v>1.3752151808149404</c:v>
                </c:pt>
                <c:pt idx="6">
                  <c:v>2.8066161883836975</c:v>
                </c:pt>
                <c:pt idx="7">
                  <c:v>4.5129719325489335</c:v>
                </c:pt>
                <c:pt idx="8">
                  <c:v>6.6697100446144582</c:v>
                </c:pt>
                <c:pt idx="9">
                  <c:v>9.0462579144715924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87AD-45D0-8C4E-8AB395656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719424"/>
        <c:axId val="1042705696"/>
      </c:scatterChart>
      <c:valAx>
        <c:axId val="1042719424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6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6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42705696"/>
        <c:crosses val="autoZero"/>
        <c:crossBetween val="midCat"/>
        <c:majorUnit val="8"/>
      </c:valAx>
      <c:valAx>
        <c:axId val="1042705696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Produccion</a:t>
                </a:r>
                <a:r>
                  <a:rPr lang="en-US" sz="16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(Kg</a:t>
                </a:r>
                <a:r>
                  <a:rPr lang="en-US" sz="1600" baseline="0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¯¹ SV</a:t>
                </a:r>
                <a:r>
                  <a:rPr lang="en-US" sz="16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  <a:endParaRPr lang="en-US" sz="16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4271942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40880619781931"/>
          <c:y val="0.10978991008015061"/>
          <c:w val="0.25413000007100517"/>
          <c:h val="0.14552978145086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Producción</a:t>
            </a:r>
            <a:r>
              <a:rPr lang="en-US" baseline="0"/>
              <a:t> de biogás </a:t>
            </a:r>
            <a:r>
              <a:rPr lang="es-ES_tradnl" sz="1400" b="0" i="0" u="none" strike="noStrike" baseline="0">
                <a:effectLst/>
              </a:rPr>
              <a:t>vs </a:t>
            </a:r>
            <a:r>
              <a:rPr lang="en-US" baseline="0"/>
              <a:t>metano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6911779562953683E-2"/>
          <c:y val="8.8893584066126352E-2"/>
          <c:w val="0.89778670974277275"/>
          <c:h val="0.82841401625310263"/>
        </c:manualLayout>
      </c:layout>
      <c:scatterChart>
        <c:scatterStyle val="smoothMarker"/>
        <c:varyColors val="0"/>
        <c:ser>
          <c:idx val="0"/>
          <c:order val="0"/>
          <c:tx>
            <c:v>Producción de biogas (Kg¯¹ SV)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'BIOGÁS 1'!$B$3:$B$70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156</c:v>
                </c:pt>
              </c:numCache>
            </c:numRef>
          </c:xVal>
          <c:yVal>
            <c:numRef>
              <c:f>'BIOGÁS 1'!$Q$3:$Q$70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1.9712556351419852</c:v>
                </c:pt>
                <c:pt idx="5">
                  <c:v>11.695931578947024</c:v>
                </c:pt>
                <c:pt idx="6">
                  <c:v>21.371134049012813</c:v>
                </c:pt>
                <c:pt idx="7">
                  <c:v>30.420361567530271</c:v>
                </c:pt>
                <c:pt idx="8">
                  <c:v>40.407072376710417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55B-4E07-826E-B8B37D44E47D}"/>
            </c:ext>
          </c:extLst>
        </c:ser>
        <c:ser>
          <c:idx val="1"/>
          <c:order val="1"/>
          <c:tx>
            <c:v>Producción de metano (Kg¯¹ SV)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'BIOGÁS 1'!$B$3:$B$70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156</c:v>
                </c:pt>
              </c:numCache>
            </c:numRef>
          </c:xVal>
          <c:yVal>
            <c:numRef>
              <c:f>'BIOGÁS 1'!$Z$3:$Z$70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0.19487269993117798</c:v>
                </c:pt>
                <c:pt idx="5">
                  <c:v>1.4447776771009888</c:v>
                </c:pt>
                <c:pt idx="6">
                  <c:v>2.9663795997810203</c:v>
                </c:pt>
                <c:pt idx="7">
                  <c:v>4.6497244420955894</c:v>
                </c:pt>
                <c:pt idx="8">
                  <c:v>6.7484049373202311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55B-4E07-826E-B8B37D44E47D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'BIOGÁS 1'!$B$3:$B$70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156</c:v>
                </c:pt>
              </c:numCache>
            </c:numRef>
          </c:xVal>
          <c:yVal>
            <c:numRef>
              <c:f>'BIOGÁS 1'!$L$42:$L$57</c:f>
              <c:numCache>
                <c:formatCode>0.00</c:formatCode>
                <c:ptCount val="16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4-0694-4085-9819-3093B6A17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374496"/>
        <c:axId val="1294376160"/>
      </c:scatterChart>
      <c:valAx>
        <c:axId val="1294374496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400" b="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400" b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94376160"/>
        <c:crosses val="autoZero"/>
        <c:crossBetween val="midCat"/>
        <c:majorUnit val="8"/>
      </c:valAx>
      <c:valAx>
        <c:axId val="1294376160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de biogas </a:t>
                </a:r>
                <a:r>
                  <a:rPr lang="es-ES_tradnl" sz="1400" b="0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vs</a:t>
                </a:r>
                <a:r>
                  <a:rPr lang="en-US" sz="14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metano (Kg¯¹ SV)</a:t>
                </a:r>
                <a:endParaRPr lang="en-US" sz="1400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9437449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000269548660612"/>
          <c:y val="0.11751090450609845"/>
          <c:w val="0.14869231109902928"/>
          <c:h val="8.218407604938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Producción acumulada de metano a diferentes cargas </a:t>
            </a:r>
            <a:endParaRPr lang="es-MX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orgánicas</a:t>
            </a:r>
            <a:endParaRPr lang="es-MX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36120696360416"/>
          <c:y val="0.16327741366206849"/>
          <c:w val="0.8155801141663801"/>
          <c:h val="0.72505446554066921"/>
        </c:manualLayout>
      </c:layout>
      <c:scatterChart>
        <c:scatterStyle val="smoothMarker"/>
        <c:varyColors val="0"/>
        <c:ser>
          <c:idx val="10"/>
          <c:order val="0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1'!$C$12:$C$39</c:f>
            </c:numRef>
          </c:yVal>
          <c:smooth val="1"/>
          <c:extLst>
            <c:ext xmlns:c16="http://schemas.microsoft.com/office/drawing/2014/chart" uri="{C3380CC4-5D6E-409C-BE32-E72D297353CC}">
              <c16:uniqueId val="{00000286-4D53-45BC-AE00-AAD95FAE982C}"/>
            </c:ext>
          </c:extLst>
        </c:ser>
        <c:ser>
          <c:idx val="38"/>
          <c:order val="1"/>
          <c:tx>
            <c:v>Carga orgánica baja (1 gSV/L/D)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6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xVal>
            <c:numRef>
              <c:f>'BIOGÁS 1'!$B$12:$B$42</c:f>
              <c:numCache>
                <c:formatCode>General</c:formatCode>
                <c:ptCount val="31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  <c:pt idx="28">
                  <c:v>86</c:v>
                </c:pt>
                <c:pt idx="29">
                  <c:v>89</c:v>
                </c:pt>
                <c:pt idx="30">
                  <c:v>91</c:v>
                </c:pt>
              </c:numCache>
            </c:numRef>
          </c:xVal>
          <c:yVal>
            <c:numRef>
              <c:f>'BIOGÁS 1'!$V$12:$V$43</c:f>
              <c:numCache>
                <c:formatCode>0.00</c:formatCode>
                <c:ptCount val="3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8F-4D53-45BC-AE00-AAD95FAE982C}"/>
            </c:ext>
          </c:extLst>
        </c:ser>
        <c:ser>
          <c:idx val="21"/>
          <c:order val="2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1'!$D$12:$D$39</c:f>
            </c:numRef>
          </c:yVal>
          <c:smooth val="1"/>
          <c:extLst>
            <c:ext xmlns:c16="http://schemas.microsoft.com/office/drawing/2014/chart" uri="{C3380CC4-5D6E-409C-BE32-E72D297353CC}">
              <c16:uniqueId val="{00000287-4D53-45BC-AE00-AAD95FAE982C}"/>
            </c:ext>
          </c:extLst>
        </c:ser>
        <c:ser>
          <c:idx val="9"/>
          <c:order val="4"/>
          <c:tx>
            <c:v>Carga orgánica media (2 gSV/L/D)</c:v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6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'BIOGÁS 1'!$B$43:$B$56</c:f>
              <c:numCache>
                <c:formatCode>General</c:formatCode>
                <c:ptCount val="14"/>
                <c:pt idx="0">
                  <c:v>93</c:v>
                </c:pt>
                <c:pt idx="1">
                  <c:v>96</c:v>
                </c:pt>
                <c:pt idx="2">
                  <c:v>98</c:v>
                </c:pt>
                <c:pt idx="3">
                  <c:v>100</c:v>
                </c:pt>
                <c:pt idx="4">
                  <c:v>102</c:v>
                </c:pt>
                <c:pt idx="5">
                  <c:v>104</c:v>
                </c:pt>
                <c:pt idx="6">
                  <c:v>107</c:v>
                </c:pt>
                <c:pt idx="7">
                  <c:v>109</c:v>
                </c:pt>
                <c:pt idx="8">
                  <c:v>111</c:v>
                </c:pt>
                <c:pt idx="9">
                  <c:v>114</c:v>
                </c:pt>
                <c:pt idx="10">
                  <c:v>117</c:v>
                </c:pt>
                <c:pt idx="11">
                  <c:v>119</c:v>
                </c:pt>
                <c:pt idx="12">
                  <c:v>122</c:v>
                </c:pt>
                <c:pt idx="13">
                  <c:v>124</c:v>
                </c:pt>
              </c:numCache>
            </c:numRef>
          </c:xVal>
          <c:yVal>
            <c:numRef>
              <c:f>'BIOGÁS 1'!$X$44:$X$56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85-4D53-45BC-AE00-AAD95FAE982C}"/>
            </c:ext>
          </c:extLst>
        </c:ser>
        <c:ser>
          <c:idx val="31"/>
          <c:order val="5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1'!$E$12:$E$39</c:f>
            </c:numRef>
          </c:yVal>
          <c:smooth val="1"/>
          <c:extLst>
            <c:ext xmlns:c16="http://schemas.microsoft.com/office/drawing/2014/chart" uri="{C3380CC4-5D6E-409C-BE32-E72D297353CC}">
              <c16:uniqueId val="{00000288-4D53-45BC-AE00-AAD95FAE982C}"/>
            </c:ext>
          </c:extLst>
        </c:ser>
        <c:ser>
          <c:idx val="32"/>
          <c:order val="6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1'!$F$12:$F$39</c:f>
            </c:numRef>
          </c:yVal>
          <c:smooth val="1"/>
          <c:extLst>
            <c:ext xmlns:c16="http://schemas.microsoft.com/office/drawing/2014/chart" uri="{C3380CC4-5D6E-409C-BE32-E72D297353CC}">
              <c16:uniqueId val="{00000289-4D53-45BC-AE00-AAD95FAE982C}"/>
            </c:ext>
          </c:extLst>
        </c:ser>
        <c:ser>
          <c:idx val="33"/>
          <c:order val="7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1'!$G$12:$G$39</c:f>
              <c:numCache>
                <c:formatCode>General</c:formatCode>
                <c:ptCount val="28"/>
                <c:pt idx="0">
                  <c:v>5</c:v>
                </c:pt>
                <c:pt idx="1">
                  <c:v>5.3000000000001819</c:v>
                </c:pt>
                <c:pt idx="2">
                  <c:v>4.1999999999998181</c:v>
                </c:pt>
                <c:pt idx="3">
                  <c:v>4</c:v>
                </c:pt>
                <c:pt idx="4">
                  <c:v>4</c:v>
                </c:pt>
                <c:pt idx="5">
                  <c:v>4.5</c:v>
                </c:pt>
                <c:pt idx="6">
                  <c:v>3.8999999999996362</c:v>
                </c:pt>
                <c:pt idx="7">
                  <c:v>4</c:v>
                </c:pt>
                <c:pt idx="8">
                  <c:v>3.6000000000003638</c:v>
                </c:pt>
                <c:pt idx="9">
                  <c:v>3</c:v>
                </c:pt>
                <c:pt idx="10">
                  <c:v>2.1999999999998181</c:v>
                </c:pt>
                <c:pt idx="11">
                  <c:v>1.6999999999998181</c:v>
                </c:pt>
                <c:pt idx="12">
                  <c:v>0.8000000000001819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8A-4D53-45BC-AE00-AAD95FAE982C}"/>
            </c:ext>
          </c:extLst>
        </c:ser>
        <c:ser>
          <c:idx val="34"/>
          <c:order val="8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1'!$H$12:$H$39</c:f>
              <c:numCache>
                <c:formatCode>General</c:formatCode>
                <c:ptCount val="28"/>
                <c:pt idx="0">
                  <c:v>2.5</c:v>
                </c:pt>
                <c:pt idx="1">
                  <c:v>2.6500000000000909</c:v>
                </c:pt>
                <c:pt idx="2">
                  <c:v>2.0999999999999091</c:v>
                </c:pt>
                <c:pt idx="3">
                  <c:v>2</c:v>
                </c:pt>
                <c:pt idx="4">
                  <c:v>2</c:v>
                </c:pt>
                <c:pt idx="5">
                  <c:v>2.25</c:v>
                </c:pt>
                <c:pt idx="6">
                  <c:v>1.9499999999998181</c:v>
                </c:pt>
                <c:pt idx="7">
                  <c:v>2</c:v>
                </c:pt>
                <c:pt idx="8">
                  <c:v>1.8000000000001819</c:v>
                </c:pt>
                <c:pt idx="9">
                  <c:v>1.5</c:v>
                </c:pt>
                <c:pt idx="10">
                  <c:v>1.0999999999999091</c:v>
                </c:pt>
                <c:pt idx="11">
                  <c:v>0.84999999999990905</c:v>
                </c:pt>
                <c:pt idx="12">
                  <c:v>0.40000000000009095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8B-4D53-45BC-AE00-AAD95FAE982C}"/>
            </c:ext>
          </c:extLst>
        </c:ser>
        <c:ser>
          <c:idx val="35"/>
          <c:order val="9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1'!$I$12:$I$39</c:f>
              <c:numCache>
                <c:formatCode>General</c:formatCode>
                <c:ptCount val="28"/>
                <c:pt idx="0">
                  <c:v>53</c:v>
                </c:pt>
                <c:pt idx="1">
                  <c:v>63.600000000000364</c:v>
                </c:pt>
                <c:pt idx="2">
                  <c:v>72</c:v>
                </c:pt>
                <c:pt idx="3">
                  <c:v>80</c:v>
                </c:pt>
                <c:pt idx="4">
                  <c:v>88</c:v>
                </c:pt>
                <c:pt idx="5">
                  <c:v>97</c:v>
                </c:pt>
                <c:pt idx="6">
                  <c:v>104.79999999999927</c:v>
                </c:pt>
                <c:pt idx="7">
                  <c:v>112.79999999999927</c:v>
                </c:pt>
                <c:pt idx="8">
                  <c:v>120</c:v>
                </c:pt>
                <c:pt idx="9">
                  <c:v>126</c:v>
                </c:pt>
                <c:pt idx="10">
                  <c:v>130.39999999999964</c:v>
                </c:pt>
                <c:pt idx="11">
                  <c:v>133.79999999999927</c:v>
                </c:pt>
                <c:pt idx="12">
                  <c:v>135.39999999999964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8C-4D53-45BC-AE00-AAD95FAE982C}"/>
            </c:ext>
          </c:extLst>
        </c:ser>
        <c:ser>
          <c:idx val="36"/>
          <c:order val="10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1'!$J$12:$J$39</c:f>
              <c:numCache>
                <c:formatCode>General</c:formatCode>
                <c:ptCount val="28"/>
                <c:pt idx="0">
                  <c:v>53000</c:v>
                </c:pt>
                <c:pt idx="1">
                  <c:v>63600.000000000364</c:v>
                </c:pt>
                <c:pt idx="2">
                  <c:v>72000</c:v>
                </c:pt>
                <c:pt idx="3">
                  <c:v>80000</c:v>
                </c:pt>
                <c:pt idx="4">
                  <c:v>88000</c:v>
                </c:pt>
                <c:pt idx="5">
                  <c:v>97000</c:v>
                </c:pt>
                <c:pt idx="6">
                  <c:v>104799.99999999927</c:v>
                </c:pt>
                <c:pt idx="7">
                  <c:v>112799.99999999927</c:v>
                </c:pt>
                <c:pt idx="8">
                  <c:v>120000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8D-4D53-45BC-AE00-AAD95FAE982C}"/>
            </c:ext>
          </c:extLst>
        </c:ser>
        <c:ser>
          <c:idx val="37"/>
          <c:order val="11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1'!$K$12:$K$39</c:f>
              <c:numCache>
                <c:formatCode>0.00</c:formatCode>
                <c:ptCount val="28"/>
                <c:pt idx="0">
                  <c:v>50348.805743105833</c:v>
                </c:pt>
                <c:pt idx="1">
                  <c:v>60211.760227713217</c:v>
                </c:pt>
                <c:pt idx="2">
                  <c:v>67243.58481210623</c:v>
                </c:pt>
                <c:pt idx="3">
                  <c:v>75738.063179513047</c:v>
                </c:pt>
                <c:pt idx="4">
                  <c:v>83598.017082892708</c:v>
                </c:pt>
                <c:pt idx="5">
                  <c:v>91832.401605159583</c:v>
                </c:pt>
                <c:pt idx="6">
                  <c:v>98878.411928507252</c:v>
                </c:pt>
                <c:pt idx="7">
                  <c:v>106426.38230472924</c:v>
                </c:pt>
                <c:pt idx="8">
                  <c:v>113219.55564332972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8E-4D53-45BC-AE00-AAD95FAE982C}"/>
            </c:ext>
          </c:extLst>
        </c:ser>
        <c:ser>
          <c:idx val="39"/>
          <c:order val="12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1'!$C$12:$C$39</c:f>
            </c:numRef>
          </c:yVal>
          <c:smooth val="1"/>
          <c:extLst>
            <c:ext xmlns:c16="http://schemas.microsoft.com/office/drawing/2014/chart" uri="{C3380CC4-5D6E-409C-BE32-E72D297353CC}">
              <c16:uniqueId val="{00000290-4D53-45BC-AE00-AAD95FAE982C}"/>
            </c:ext>
          </c:extLst>
        </c:ser>
        <c:ser>
          <c:idx val="40"/>
          <c:order val="13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1'!$D$12:$D$39</c:f>
            </c:numRef>
          </c:yVal>
          <c:smooth val="1"/>
          <c:extLst>
            <c:ext xmlns:c16="http://schemas.microsoft.com/office/drawing/2014/chart" uri="{C3380CC4-5D6E-409C-BE32-E72D297353CC}">
              <c16:uniqueId val="{00000291-4D53-45BC-AE00-AAD95FAE982C}"/>
            </c:ext>
          </c:extLst>
        </c:ser>
        <c:ser>
          <c:idx val="41"/>
          <c:order val="14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1'!$E$12:$E$39</c:f>
            </c:numRef>
          </c:yVal>
          <c:smooth val="1"/>
          <c:extLst>
            <c:ext xmlns:c16="http://schemas.microsoft.com/office/drawing/2014/chart" uri="{C3380CC4-5D6E-409C-BE32-E72D297353CC}">
              <c16:uniqueId val="{00000292-4D53-45BC-AE00-AAD95FAE982C}"/>
            </c:ext>
          </c:extLst>
        </c:ser>
        <c:ser>
          <c:idx val="42"/>
          <c:order val="15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1'!$F$12:$F$39</c:f>
            </c:numRef>
          </c:yVal>
          <c:smooth val="1"/>
          <c:extLst>
            <c:ext xmlns:c16="http://schemas.microsoft.com/office/drawing/2014/chart" uri="{C3380CC4-5D6E-409C-BE32-E72D297353CC}">
              <c16:uniqueId val="{00000293-4D53-45BC-AE00-AAD95FAE982C}"/>
            </c:ext>
          </c:extLst>
        </c:ser>
        <c:ser>
          <c:idx val="43"/>
          <c:order val="16"/>
          <c:spPr>
            <a:ln w="19050" cap="rnd">
              <a:solidFill>
                <a:schemeClr val="accent5"/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1'!$G$12:$G$39</c:f>
              <c:numCache>
                <c:formatCode>General</c:formatCode>
                <c:ptCount val="28"/>
                <c:pt idx="0">
                  <c:v>5</c:v>
                </c:pt>
                <c:pt idx="1">
                  <c:v>5.3000000000001819</c:v>
                </c:pt>
                <c:pt idx="2">
                  <c:v>4.1999999999998181</c:v>
                </c:pt>
                <c:pt idx="3">
                  <c:v>4</c:v>
                </c:pt>
                <c:pt idx="4">
                  <c:v>4</c:v>
                </c:pt>
                <c:pt idx="5">
                  <c:v>4.5</c:v>
                </c:pt>
                <c:pt idx="6">
                  <c:v>3.8999999999996362</c:v>
                </c:pt>
                <c:pt idx="7">
                  <c:v>4</c:v>
                </c:pt>
                <c:pt idx="8">
                  <c:v>3.6000000000003638</c:v>
                </c:pt>
                <c:pt idx="9">
                  <c:v>3</c:v>
                </c:pt>
                <c:pt idx="10">
                  <c:v>2.1999999999998181</c:v>
                </c:pt>
                <c:pt idx="11">
                  <c:v>1.6999999999998181</c:v>
                </c:pt>
                <c:pt idx="12">
                  <c:v>0.8000000000001819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94-4D53-45BC-AE00-AAD95FAE982C}"/>
            </c:ext>
          </c:extLst>
        </c:ser>
        <c:ser>
          <c:idx val="44"/>
          <c:order val="17"/>
          <c:spPr>
            <a:ln w="19050" cap="rnd">
              <a:solidFill>
                <a:schemeClr val="accent6"/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1'!$H$12:$H$39</c:f>
              <c:numCache>
                <c:formatCode>General</c:formatCode>
                <c:ptCount val="28"/>
                <c:pt idx="0">
                  <c:v>2.5</c:v>
                </c:pt>
                <c:pt idx="1">
                  <c:v>2.6500000000000909</c:v>
                </c:pt>
                <c:pt idx="2">
                  <c:v>2.0999999999999091</c:v>
                </c:pt>
                <c:pt idx="3">
                  <c:v>2</c:v>
                </c:pt>
                <c:pt idx="4">
                  <c:v>2</c:v>
                </c:pt>
                <c:pt idx="5">
                  <c:v>2.25</c:v>
                </c:pt>
                <c:pt idx="6">
                  <c:v>1.9499999999998181</c:v>
                </c:pt>
                <c:pt idx="7">
                  <c:v>2</c:v>
                </c:pt>
                <c:pt idx="8">
                  <c:v>1.8000000000001819</c:v>
                </c:pt>
                <c:pt idx="9">
                  <c:v>1.5</c:v>
                </c:pt>
                <c:pt idx="10">
                  <c:v>1.0999999999999091</c:v>
                </c:pt>
                <c:pt idx="11">
                  <c:v>0.84999999999990905</c:v>
                </c:pt>
                <c:pt idx="12">
                  <c:v>0.40000000000009095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95-4D53-45BC-AE00-AAD95FAE982C}"/>
            </c:ext>
          </c:extLst>
        </c:ser>
        <c:ser>
          <c:idx val="45"/>
          <c:order val="18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1'!$I$12:$I$39</c:f>
              <c:numCache>
                <c:formatCode>General</c:formatCode>
                <c:ptCount val="28"/>
                <c:pt idx="0">
                  <c:v>53</c:v>
                </c:pt>
                <c:pt idx="1">
                  <c:v>63.600000000000364</c:v>
                </c:pt>
                <c:pt idx="2">
                  <c:v>72</c:v>
                </c:pt>
                <c:pt idx="3">
                  <c:v>80</c:v>
                </c:pt>
                <c:pt idx="4">
                  <c:v>88</c:v>
                </c:pt>
                <c:pt idx="5">
                  <c:v>97</c:v>
                </c:pt>
                <c:pt idx="6">
                  <c:v>104.79999999999927</c:v>
                </c:pt>
                <c:pt idx="7">
                  <c:v>112.79999999999927</c:v>
                </c:pt>
                <c:pt idx="8">
                  <c:v>120</c:v>
                </c:pt>
                <c:pt idx="9">
                  <c:v>126</c:v>
                </c:pt>
                <c:pt idx="10">
                  <c:v>130.39999999999964</c:v>
                </c:pt>
                <c:pt idx="11">
                  <c:v>133.79999999999927</c:v>
                </c:pt>
                <c:pt idx="12">
                  <c:v>135.39999999999964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96-4D53-45BC-AE00-AAD95FAE982C}"/>
            </c:ext>
          </c:extLst>
        </c:ser>
        <c:ser>
          <c:idx val="46"/>
          <c:order val="19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1'!$J$12:$J$39</c:f>
              <c:numCache>
                <c:formatCode>General</c:formatCode>
                <c:ptCount val="28"/>
                <c:pt idx="0">
                  <c:v>53000</c:v>
                </c:pt>
                <c:pt idx="1">
                  <c:v>63600.000000000364</c:v>
                </c:pt>
                <c:pt idx="2">
                  <c:v>72000</c:v>
                </c:pt>
                <c:pt idx="3">
                  <c:v>80000</c:v>
                </c:pt>
                <c:pt idx="4">
                  <c:v>88000</c:v>
                </c:pt>
                <c:pt idx="5">
                  <c:v>97000</c:v>
                </c:pt>
                <c:pt idx="6">
                  <c:v>104799.99999999927</c:v>
                </c:pt>
                <c:pt idx="7">
                  <c:v>112799.99999999927</c:v>
                </c:pt>
                <c:pt idx="8">
                  <c:v>120000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97-4D53-45BC-AE00-AAD95FAE982C}"/>
            </c:ext>
          </c:extLst>
        </c:ser>
        <c:ser>
          <c:idx val="47"/>
          <c:order val="20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1'!$K$12:$K$39</c:f>
              <c:numCache>
                <c:formatCode>0.00</c:formatCode>
                <c:ptCount val="28"/>
                <c:pt idx="0">
                  <c:v>50348.805743105833</c:v>
                </c:pt>
                <c:pt idx="1">
                  <c:v>60211.760227713217</c:v>
                </c:pt>
                <c:pt idx="2">
                  <c:v>67243.58481210623</c:v>
                </c:pt>
                <c:pt idx="3">
                  <c:v>75738.063179513047</c:v>
                </c:pt>
                <c:pt idx="4">
                  <c:v>83598.017082892708</c:v>
                </c:pt>
                <c:pt idx="5">
                  <c:v>91832.401605159583</c:v>
                </c:pt>
                <c:pt idx="6">
                  <c:v>98878.411928507252</c:v>
                </c:pt>
                <c:pt idx="7">
                  <c:v>106426.38230472924</c:v>
                </c:pt>
                <c:pt idx="8">
                  <c:v>113219.55564332972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98-4D53-45BC-AE00-AAD95FAE982C}"/>
            </c:ext>
          </c:extLst>
        </c:ser>
        <c:ser>
          <c:idx val="48"/>
          <c:order val="21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1'!$C$12:$C$39</c:f>
            </c:numRef>
          </c:yVal>
          <c:smooth val="1"/>
          <c:extLst>
            <c:ext xmlns:c16="http://schemas.microsoft.com/office/drawing/2014/chart" uri="{C3380CC4-5D6E-409C-BE32-E72D297353CC}">
              <c16:uniqueId val="{00000299-4D53-45BC-AE00-AAD95FAE982C}"/>
            </c:ext>
          </c:extLst>
        </c:ser>
        <c:ser>
          <c:idx val="49"/>
          <c:order val="22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1'!$D$12:$D$39</c:f>
            </c:numRef>
          </c:yVal>
          <c:smooth val="1"/>
          <c:extLst>
            <c:ext xmlns:c16="http://schemas.microsoft.com/office/drawing/2014/chart" uri="{C3380CC4-5D6E-409C-BE32-E72D297353CC}">
              <c16:uniqueId val="{0000029A-4D53-45BC-AE00-AAD95FAE982C}"/>
            </c:ext>
          </c:extLst>
        </c:ser>
        <c:ser>
          <c:idx val="50"/>
          <c:order val="23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1'!$E$12:$E$39</c:f>
            </c:numRef>
          </c:yVal>
          <c:smooth val="1"/>
          <c:extLst>
            <c:ext xmlns:c16="http://schemas.microsoft.com/office/drawing/2014/chart" uri="{C3380CC4-5D6E-409C-BE32-E72D297353CC}">
              <c16:uniqueId val="{0000029B-4D53-45BC-AE00-AAD95FAE982C}"/>
            </c:ext>
          </c:extLst>
        </c:ser>
        <c:ser>
          <c:idx val="51"/>
          <c:order val="24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1'!$F$12:$F$39</c:f>
            </c:numRef>
          </c:yVal>
          <c:smooth val="1"/>
          <c:extLst>
            <c:ext xmlns:c16="http://schemas.microsoft.com/office/drawing/2014/chart" uri="{C3380CC4-5D6E-409C-BE32-E72D297353CC}">
              <c16:uniqueId val="{0000029C-4D53-45BC-AE00-AAD95FAE982C}"/>
            </c:ext>
          </c:extLst>
        </c:ser>
        <c:ser>
          <c:idx val="52"/>
          <c:order val="25"/>
          <c:spPr>
            <a:ln w="19050" cap="rnd">
              <a:solidFill>
                <a:schemeClr val="accent5"/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1'!$G$12:$G$39</c:f>
              <c:numCache>
                <c:formatCode>General</c:formatCode>
                <c:ptCount val="28"/>
                <c:pt idx="0">
                  <c:v>5</c:v>
                </c:pt>
                <c:pt idx="1">
                  <c:v>5.3000000000001819</c:v>
                </c:pt>
                <c:pt idx="2">
                  <c:v>4.1999999999998181</c:v>
                </c:pt>
                <c:pt idx="3">
                  <c:v>4</c:v>
                </c:pt>
                <c:pt idx="4">
                  <c:v>4</c:v>
                </c:pt>
                <c:pt idx="5">
                  <c:v>4.5</c:v>
                </c:pt>
                <c:pt idx="6">
                  <c:v>3.8999999999996362</c:v>
                </c:pt>
                <c:pt idx="7">
                  <c:v>4</c:v>
                </c:pt>
                <c:pt idx="8">
                  <c:v>3.6000000000003638</c:v>
                </c:pt>
                <c:pt idx="9">
                  <c:v>3</c:v>
                </c:pt>
                <c:pt idx="10">
                  <c:v>2.1999999999998181</c:v>
                </c:pt>
                <c:pt idx="11">
                  <c:v>1.6999999999998181</c:v>
                </c:pt>
                <c:pt idx="12">
                  <c:v>0.8000000000001819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9D-4D53-45BC-AE00-AAD95FAE982C}"/>
            </c:ext>
          </c:extLst>
        </c:ser>
        <c:ser>
          <c:idx val="53"/>
          <c:order val="26"/>
          <c:spPr>
            <a:ln w="19050" cap="rnd">
              <a:solidFill>
                <a:schemeClr val="accent6"/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1'!$H$12:$H$39</c:f>
              <c:numCache>
                <c:formatCode>General</c:formatCode>
                <c:ptCount val="28"/>
                <c:pt idx="0">
                  <c:v>2.5</c:v>
                </c:pt>
                <c:pt idx="1">
                  <c:v>2.6500000000000909</c:v>
                </c:pt>
                <c:pt idx="2">
                  <c:v>2.0999999999999091</c:v>
                </c:pt>
                <c:pt idx="3">
                  <c:v>2</c:v>
                </c:pt>
                <c:pt idx="4">
                  <c:v>2</c:v>
                </c:pt>
                <c:pt idx="5">
                  <c:v>2.25</c:v>
                </c:pt>
                <c:pt idx="6">
                  <c:v>1.9499999999998181</c:v>
                </c:pt>
                <c:pt idx="7">
                  <c:v>2</c:v>
                </c:pt>
                <c:pt idx="8">
                  <c:v>1.8000000000001819</c:v>
                </c:pt>
                <c:pt idx="9">
                  <c:v>1.5</c:v>
                </c:pt>
                <c:pt idx="10">
                  <c:v>1.0999999999999091</c:v>
                </c:pt>
                <c:pt idx="11">
                  <c:v>0.84999999999990905</c:v>
                </c:pt>
                <c:pt idx="12">
                  <c:v>0.40000000000009095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9E-4D53-45BC-AE00-AAD95FAE982C}"/>
            </c:ext>
          </c:extLst>
        </c:ser>
        <c:ser>
          <c:idx val="54"/>
          <c:order val="27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1'!$I$12:$I$39</c:f>
              <c:numCache>
                <c:formatCode>General</c:formatCode>
                <c:ptCount val="28"/>
                <c:pt idx="0">
                  <c:v>53</c:v>
                </c:pt>
                <c:pt idx="1">
                  <c:v>63.600000000000364</c:v>
                </c:pt>
                <c:pt idx="2">
                  <c:v>72</c:v>
                </c:pt>
                <c:pt idx="3">
                  <c:v>80</c:v>
                </c:pt>
                <c:pt idx="4">
                  <c:v>88</c:v>
                </c:pt>
                <c:pt idx="5">
                  <c:v>97</c:v>
                </c:pt>
                <c:pt idx="6">
                  <c:v>104.79999999999927</c:v>
                </c:pt>
                <c:pt idx="7">
                  <c:v>112.79999999999927</c:v>
                </c:pt>
                <c:pt idx="8">
                  <c:v>120</c:v>
                </c:pt>
                <c:pt idx="9">
                  <c:v>126</c:v>
                </c:pt>
                <c:pt idx="10">
                  <c:v>130.39999999999964</c:v>
                </c:pt>
                <c:pt idx="11">
                  <c:v>133.79999999999927</c:v>
                </c:pt>
                <c:pt idx="12">
                  <c:v>135.39999999999964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9F-4D53-45BC-AE00-AAD95FAE982C}"/>
            </c:ext>
          </c:extLst>
        </c:ser>
        <c:ser>
          <c:idx val="55"/>
          <c:order val="28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1'!$J$12:$J$39</c:f>
              <c:numCache>
                <c:formatCode>General</c:formatCode>
                <c:ptCount val="28"/>
                <c:pt idx="0">
                  <c:v>53000</c:v>
                </c:pt>
                <c:pt idx="1">
                  <c:v>63600.000000000364</c:v>
                </c:pt>
                <c:pt idx="2">
                  <c:v>72000</c:v>
                </c:pt>
                <c:pt idx="3">
                  <c:v>80000</c:v>
                </c:pt>
                <c:pt idx="4">
                  <c:v>88000</c:v>
                </c:pt>
                <c:pt idx="5">
                  <c:v>97000</c:v>
                </c:pt>
                <c:pt idx="6">
                  <c:v>104799.99999999927</c:v>
                </c:pt>
                <c:pt idx="7">
                  <c:v>112799.99999999927</c:v>
                </c:pt>
                <c:pt idx="8">
                  <c:v>120000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A0-4D53-45BC-AE00-AAD95FAE982C}"/>
            </c:ext>
          </c:extLst>
        </c:ser>
        <c:ser>
          <c:idx val="56"/>
          <c:order val="29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1'!$K$12:$K$39</c:f>
              <c:numCache>
                <c:formatCode>0.00</c:formatCode>
                <c:ptCount val="28"/>
                <c:pt idx="0">
                  <c:v>50348.805743105833</c:v>
                </c:pt>
                <c:pt idx="1">
                  <c:v>60211.760227713217</c:v>
                </c:pt>
                <c:pt idx="2">
                  <c:v>67243.58481210623</c:v>
                </c:pt>
                <c:pt idx="3">
                  <c:v>75738.063179513047</c:v>
                </c:pt>
                <c:pt idx="4">
                  <c:v>83598.017082892708</c:v>
                </c:pt>
                <c:pt idx="5">
                  <c:v>91832.401605159583</c:v>
                </c:pt>
                <c:pt idx="6">
                  <c:v>98878.411928507252</c:v>
                </c:pt>
                <c:pt idx="7">
                  <c:v>106426.38230472924</c:v>
                </c:pt>
                <c:pt idx="8">
                  <c:v>113219.55564332972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A1-4D53-45BC-AE00-AAD95FAE982C}"/>
            </c:ext>
          </c:extLst>
        </c:ser>
        <c:ser>
          <c:idx val="57"/>
          <c:order val="30"/>
          <c:tx>
            <c:v>Carga orgánica alta (3 gSV/L/D)</c:v>
          </c:tx>
          <c:spPr>
            <a:ln>
              <a:solidFill>
                <a:schemeClr val="accent5"/>
              </a:solidFill>
            </a:ln>
          </c:spPr>
          <c:marker>
            <c:symbol val="circle"/>
            <c:size val="6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xVal>
            <c:numRef>
              <c:f>'BIOGÁS 1'!$B$56:$B$70</c:f>
              <c:numCache>
                <c:formatCode>General</c:formatCode>
                <c:ptCount val="15"/>
                <c:pt idx="0">
                  <c:v>124</c:v>
                </c:pt>
                <c:pt idx="1">
                  <c:v>126</c:v>
                </c:pt>
                <c:pt idx="2">
                  <c:v>129</c:v>
                </c:pt>
                <c:pt idx="3">
                  <c:v>131</c:v>
                </c:pt>
                <c:pt idx="4">
                  <c:v>133</c:v>
                </c:pt>
                <c:pt idx="5">
                  <c:v>136</c:v>
                </c:pt>
                <c:pt idx="6">
                  <c:v>138</c:v>
                </c:pt>
                <c:pt idx="7">
                  <c:v>140</c:v>
                </c:pt>
                <c:pt idx="8">
                  <c:v>143</c:v>
                </c:pt>
                <c:pt idx="9">
                  <c:v>145</c:v>
                </c:pt>
                <c:pt idx="10">
                  <c:v>147</c:v>
                </c:pt>
                <c:pt idx="11">
                  <c:v>150</c:v>
                </c:pt>
                <c:pt idx="12">
                  <c:v>152</c:v>
                </c:pt>
                <c:pt idx="13">
                  <c:v>154</c:v>
                </c:pt>
                <c:pt idx="14">
                  <c:v>156</c:v>
                </c:pt>
              </c:numCache>
            </c:numRef>
          </c:xVal>
          <c:yVal>
            <c:numRef>
              <c:f>'BIOGÁS 1'!$X$57:$X$70</c:f>
              <c:numCache>
                <c:formatCode>0.00</c:formatCode>
                <c:ptCount val="1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A2-4D53-45BC-AE00-AAD95FAE982C}"/>
            </c:ext>
          </c:extLst>
        </c:ser>
        <c:ser>
          <c:idx val="58"/>
          <c:order val="31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1'!$C$12:$C$39</c:f>
            </c:numRef>
          </c:yVal>
          <c:smooth val="1"/>
          <c:extLst>
            <c:ext xmlns:c16="http://schemas.microsoft.com/office/drawing/2014/chart" uri="{C3380CC4-5D6E-409C-BE32-E72D297353CC}">
              <c16:uniqueId val="{000002A3-4D53-45BC-AE00-AAD95FAE982C}"/>
            </c:ext>
          </c:extLst>
        </c:ser>
        <c:ser>
          <c:idx val="59"/>
          <c:order val="32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1'!$D$12:$D$39</c:f>
            </c:numRef>
          </c:yVal>
          <c:smooth val="1"/>
          <c:extLst>
            <c:ext xmlns:c16="http://schemas.microsoft.com/office/drawing/2014/chart" uri="{C3380CC4-5D6E-409C-BE32-E72D297353CC}">
              <c16:uniqueId val="{000002A4-4D53-45BC-AE00-AAD95FAE982C}"/>
            </c:ext>
          </c:extLst>
        </c:ser>
        <c:ser>
          <c:idx val="60"/>
          <c:order val="33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1'!$E$12:$E$39</c:f>
            </c:numRef>
          </c:yVal>
          <c:smooth val="1"/>
          <c:extLst>
            <c:ext xmlns:c16="http://schemas.microsoft.com/office/drawing/2014/chart" uri="{C3380CC4-5D6E-409C-BE32-E72D297353CC}">
              <c16:uniqueId val="{000002A5-4D53-45BC-AE00-AAD95FAE982C}"/>
            </c:ext>
          </c:extLst>
        </c:ser>
        <c:ser>
          <c:idx val="61"/>
          <c:order val="34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1'!$F$12:$F$39</c:f>
            </c:numRef>
          </c:yVal>
          <c:smooth val="1"/>
          <c:extLst>
            <c:ext xmlns:c16="http://schemas.microsoft.com/office/drawing/2014/chart" uri="{C3380CC4-5D6E-409C-BE32-E72D297353CC}">
              <c16:uniqueId val="{000002A6-4D53-45BC-AE00-AAD95FAE982C}"/>
            </c:ext>
          </c:extLst>
        </c:ser>
        <c:ser>
          <c:idx val="62"/>
          <c:order val="35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1'!$G$12:$G$39</c:f>
              <c:numCache>
                <c:formatCode>General</c:formatCode>
                <c:ptCount val="28"/>
                <c:pt idx="0">
                  <c:v>5</c:v>
                </c:pt>
                <c:pt idx="1">
                  <c:v>5.3000000000001819</c:v>
                </c:pt>
                <c:pt idx="2">
                  <c:v>4.1999999999998181</c:v>
                </c:pt>
                <c:pt idx="3">
                  <c:v>4</c:v>
                </c:pt>
                <c:pt idx="4">
                  <c:v>4</c:v>
                </c:pt>
                <c:pt idx="5">
                  <c:v>4.5</c:v>
                </c:pt>
                <c:pt idx="6">
                  <c:v>3.8999999999996362</c:v>
                </c:pt>
                <c:pt idx="7">
                  <c:v>4</c:v>
                </c:pt>
                <c:pt idx="8">
                  <c:v>3.6000000000003638</c:v>
                </c:pt>
                <c:pt idx="9">
                  <c:v>3</c:v>
                </c:pt>
                <c:pt idx="10">
                  <c:v>2.1999999999998181</c:v>
                </c:pt>
                <c:pt idx="11">
                  <c:v>1.6999999999998181</c:v>
                </c:pt>
                <c:pt idx="12">
                  <c:v>0.8000000000001819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A7-4D53-45BC-AE00-AAD95FAE982C}"/>
            </c:ext>
          </c:extLst>
        </c:ser>
        <c:ser>
          <c:idx val="63"/>
          <c:order val="36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1'!$H$12:$H$39</c:f>
              <c:numCache>
                <c:formatCode>General</c:formatCode>
                <c:ptCount val="28"/>
                <c:pt idx="0">
                  <c:v>2.5</c:v>
                </c:pt>
                <c:pt idx="1">
                  <c:v>2.6500000000000909</c:v>
                </c:pt>
                <c:pt idx="2">
                  <c:v>2.0999999999999091</c:v>
                </c:pt>
                <c:pt idx="3">
                  <c:v>2</c:v>
                </c:pt>
                <c:pt idx="4">
                  <c:v>2</c:v>
                </c:pt>
                <c:pt idx="5">
                  <c:v>2.25</c:v>
                </c:pt>
                <c:pt idx="6">
                  <c:v>1.9499999999998181</c:v>
                </c:pt>
                <c:pt idx="7">
                  <c:v>2</c:v>
                </c:pt>
                <c:pt idx="8">
                  <c:v>1.8000000000001819</c:v>
                </c:pt>
                <c:pt idx="9">
                  <c:v>1.5</c:v>
                </c:pt>
                <c:pt idx="10">
                  <c:v>1.0999999999999091</c:v>
                </c:pt>
                <c:pt idx="11">
                  <c:v>0.84999999999990905</c:v>
                </c:pt>
                <c:pt idx="12">
                  <c:v>0.40000000000009095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A8-4D53-45BC-AE00-AAD95FAE982C}"/>
            </c:ext>
          </c:extLst>
        </c:ser>
        <c:ser>
          <c:idx val="64"/>
          <c:order val="37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1'!$I$12:$I$39</c:f>
              <c:numCache>
                <c:formatCode>General</c:formatCode>
                <c:ptCount val="28"/>
                <c:pt idx="0">
                  <c:v>53</c:v>
                </c:pt>
                <c:pt idx="1">
                  <c:v>63.600000000000364</c:v>
                </c:pt>
                <c:pt idx="2">
                  <c:v>72</c:v>
                </c:pt>
                <c:pt idx="3">
                  <c:v>80</c:v>
                </c:pt>
                <c:pt idx="4">
                  <c:v>88</c:v>
                </c:pt>
                <c:pt idx="5">
                  <c:v>97</c:v>
                </c:pt>
                <c:pt idx="6">
                  <c:v>104.79999999999927</c:v>
                </c:pt>
                <c:pt idx="7">
                  <c:v>112.79999999999927</c:v>
                </c:pt>
                <c:pt idx="8">
                  <c:v>120</c:v>
                </c:pt>
                <c:pt idx="9">
                  <c:v>126</c:v>
                </c:pt>
                <c:pt idx="10">
                  <c:v>130.39999999999964</c:v>
                </c:pt>
                <c:pt idx="11">
                  <c:v>133.79999999999927</c:v>
                </c:pt>
                <c:pt idx="12">
                  <c:v>135.39999999999964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A9-4D53-45BC-AE00-AAD95FAE982C}"/>
            </c:ext>
          </c:extLst>
        </c:ser>
        <c:ser>
          <c:idx val="65"/>
          <c:order val="38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1'!$J$12:$J$39</c:f>
              <c:numCache>
                <c:formatCode>General</c:formatCode>
                <c:ptCount val="28"/>
                <c:pt idx="0">
                  <c:v>53000</c:v>
                </c:pt>
                <c:pt idx="1">
                  <c:v>63600.000000000364</c:v>
                </c:pt>
                <c:pt idx="2">
                  <c:v>72000</c:v>
                </c:pt>
                <c:pt idx="3">
                  <c:v>80000</c:v>
                </c:pt>
                <c:pt idx="4">
                  <c:v>88000</c:v>
                </c:pt>
                <c:pt idx="5">
                  <c:v>97000</c:v>
                </c:pt>
                <c:pt idx="6">
                  <c:v>104799.99999999927</c:v>
                </c:pt>
                <c:pt idx="7">
                  <c:v>112799.99999999927</c:v>
                </c:pt>
                <c:pt idx="8">
                  <c:v>120000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AA-4D53-45BC-AE00-AAD95FAE982C}"/>
            </c:ext>
          </c:extLst>
        </c:ser>
        <c:ser>
          <c:idx val="66"/>
          <c:order val="39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1'!$K$12:$K$39</c:f>
              <c:numCache>
                <c:formatCode>0.00</c:formatCode>
                <c:ptCount val="28"/>
                <c:pt idx="0">
                  <c:v>50348.805743105833</c:v>
                </c:pt>
                <c:pt idx="1">
                  <c:v>60211.760227713217</c:v>
                </c:pt>
                <c:pt idx="2">
                  <c:v>67243.58481210623</c:v>
                </c:pt>
                <c:pt idx="3">
                  <c:v>75738.063179513047</c:v>
                </c:pt>
                <c:pt idx="4">
                  <c:v>83598.017082892708</c:v>
                </c:pt>
                <c:pt idx="5">
                  <c:v>91832.401605159583</c:v>
                </c:pt>
                <c:pt idx="6">
                  <c:v>98878.411928507252</c:v>
                </c:pt>
                <c:pt idx="7">
                  <c:v>106426.38230472924</c:v>
                </c:pt>
                <c:pt idx="8">
                  <c:v>113219.55564332972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AB-4D53-45BC-AE00-AAD95FAE982C}"/>
            </c:ext>
          </c:extLst>
        </c:ser>
        <c:ser>
          <c:idx val="68"/>
          <c:order val="40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1'!$C$12:$C$39</c:f>
            </c:numRef>
          </c:yVal>
          <c:smooth val="1"/>
          <c:extLst>
            <c:ext xmlns:c16="http://schemas.microsoft.com/office/drawing/2014/chart" uri="{C3380CC4-5D6E-409C-BE32-E72D297353CC}">
              <c16:uniqueId val="{000002AD-4D53-45BC-AE00-AAD95FAE982C}"/>
            </c:ext>
          </c:extLst>
        </c:ser>
        <c:ser>
          <c:idx val="69"/>
          <c:order val="41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1'!$D$12:$D$39</c:f>
            </c:numRef>
          </c:yVal>
          <c:smooth val="1"/>
          <c:extLst>
            <c:ext xmlns:c16="http://schemas.microsoft.com/office/drawing/2014/chart" uri="{C3380CC4-5D6E-409C-BE32-E72D297353CC}">
              <c16:uniqueId val="{000002AE-4D53-45BC-AE00-AAD95FAE982C}"/>
            </c:ext>
          </c:extLst>
        </c:ser>
        <c:ser>
          <c:idx val="70"/>
          <c:order val="42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1'!$E$12:$E$39</c:f>
            </c:numRef>
          </c:yVal>
          <c:smooth val="1"/>
          <c:extLst>
            <c:ext xmlns:c16="http://schemas.microsoft.com/office/drawing/2014/chart" uri="{C3380CC4-5D6E-409C-BE32-E72D297353CC}">
              <c16:uniqueId val="{000002AF-4D53-45BC-AE00-AAD95FAE982C}"/>
            </c:ext>
          </c:extLst>
        </c:ser>
        <c:ser>
          <c:idx val="71"/>
          <c:order val="43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1'!$F$12:$F$39</c:f>
            </c:numRef>
          </c:yVal>
          <c:smooth val="1"/>
          <c:extLst>
            <c:ext xmlns:c16="http://schemas.microsoft.com/office/drawing/2014/chart" uri="{C3380CC4-5D6E-409C-BE32-E72D297353CC}">
              <c16:uniqueId val="{000002B0-4D53-45BC-AE00-AAD95FAE982C}"/>
            </c:ext>
          </c:extLst>
        </c:ser>
        <c:ser>
          <c:idx val="72"/>
          <c:order val="44"/>
          <c:spPr>
            <a:ln w="19050" cap="rnd">
              <a:solidFill>
                <a:schemeClr val="accent5"/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1'!$G$12:$G$39</c:f>
              <c:numCache>
                <c:formatCode>General</c:formatCode>
                <c:ptCount val="28"/>
                <c:pt idx="0">
                  <c:v>5</c:v>
                </c:pt>
                <c:pt idx="1">
                  <c:v>5.3000000000001819</c:v>
                </c:pt>
                <c:pt idx="2">
                  <c:v>4.1999999999998181</c:v>
                </c:pt>
                <c:pt idx="3">
                  <c:v>4</c:v>
                </c:pt>
                <c:pt idx="4">
                  <c:v>4</c:v>
                </c:pt>
                <c:pt idx="5">
                  <c:v>4.5</c:v>
                </c:pt>
                <c:pt idx="6">
                  <c:v>3.8999999999996362</c:v>
                </c:pt>
                <c:pt idx="7">
                  <c:v>4</c:v>
                </c:pt>
                <c:pt idx="8">
                  <c:v>3.6000000000003638</c:v>
                </c:pt>
                <c:pt idx="9">
                  <c:v>3</c:v>
                </c:pt>
                <c:pt idx="10">
                  <c:v>2.1999999999998181</c:v>
                </c:pt>
                <c:pt idx="11">
                  <c:v>1.6999999999998181</c:v>
                </c:pt>
                <c:pt idx="12">
                  <c:v>0.8000000000001819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B1-4D53-45BC-AE00-AAD95FAE982C}"/>
            </c:ext>
          </c:extLst>
        </c:ser>
        <c:ser>
          <c:idx val="73"/>
          <c:order val="45"/>
          <c:spPr>
            <a:ln w="19050" cap="rnd">
              <a:solidFill>
                <a:schemeClr val="accent6"/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1'!$H$12:$H$39</c:f>
              <c:numCache>
                <c:formatCode>General</c:formatCode>
                <c:ptCount val="28"/>
                <c:pt idx="0">
                  <c:v>2.5</c:v>
                </c:pt>
                <c:pt idx="1">
                  <c:v>2.6500000000000909</c:v>
                </c:pt>
                <c:pt idx="2">
                  <c:v>2.0999999999999091</c:v>
                </c:pt>
                <c:pt idx="3">
                  <c:v>2</c:v>
                </c:pt>
                <c:pt idx="4">
                  <c:v>2</c:v>
                </c:pt>
                <c:pt idx="5">
                  <c:v>2.25</c:v>
                </c:pt>
                <c:pt idx="6">
                  <c:v>1.9499999999998181</c:v>
                </c:pt>
                <c:pt idx="7">
                  <c:v>2</c:v>
                </c:pt>
                <c:pt idx="8">
                  <c:v>1.8000000000001819</c:v>
                </c:pt>
                <c:pt idx="9">
                  <c:v>1.5</c:v>
                </c:pt>
                <c:pt idx="10">
                  <c:v>1.0999999999999091</c:v>
                </c:pt>
                <c:pt idx="11">
                  <c:v>0.84999999999990905</c:v>
                </c:pt>
                <c:pt idx="12">
                  <c:v>0.40000000000009095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B2-4D53-45BC-AE00-AAD95FAE982C}"/>
            </c:ext>
          </c:extLst>
        </c:ser>
        <c:ser>
          <c:idx val="74"/>
          <c:order val="4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1'!$I$12:$I$39</c:f>
              <c:numCache>
                <c:formatCode>General</c:formatCode>
                <c:ptCount val="28"/>
                <c:pt idx="0">
                  <c:v>53</c:v>
                </c:pt>
                <c:pt idx="1">
                  <c:v>63.600000000000364</c:v>
                </c:pt>
                <c:pt idx="2">
                  <c:v>72</c:v>
                </c:pt>
                <c:pt idx="3">
                  <c:v>80</c:v>
                </c:pt>
                <c:pt idx="4">
                  <c:v>88</c:v>
                </c:pt>
                <c:pt idx="5">
                  <c:v>97</c:v>
                </c:pt>
                <c:pt idx="6">
                  <c:v>104.79999999999927</c:v>
                </c:pt>
                <c:pt idx="7">
                  <c:v>112.79999999999927</c:v>
                </c:pt>
                <c:pt idx="8">
                  <c:v>120</c:v>
                </c:pt>
                <c:pt idx="9">
                  <c:v>126</c:v>
                </c:pt>
                <c:pt idx="10">
                  <c:v>130.39999999999964</c:v>
                </c:pt>
                <c:pt idx="11">
                  <c:v>133.79999999999927</c:v>
                </c:pt>
                <c:pt idx="12">
                  <c:v>135.39999999999964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B3-4D53-45BC-AE00-AAD95FAE982C}"/>
            </c:ext>
          </c:extLst>
        </c:ser>
        <c:ser>
          <c:idx val="75"/>
          <c:order val="4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1'!$J$12:$J$39</c:f>
              <c:numCache>
                <c:formatCode>General</c:formatCode>
                <c:ptCount val="28"/>
                <c:pt idx="0">
                  <c:v>53000</c:v>
                </c:pt>
                <c:pt idx="1">
                  <c:v>63600.000000000364</c:v>
                </c:pt>
                <c:pt idx="2">
                  <c:v>72000</c:v>
                </c:pt>
                <c:pt idx="3">
                  <c:v>80000</c:v>
                </c:pt>
                <c:pt idx="4">
                  <c:v>88000</c:v>
                </c:pt>
                <c:pt idx="5">
                  <c:v>97000</c:v>
                </c:pt>
                <c:pt idx="6">
                  <c:v>104799.99999999927</c:v>
                </c:pt>
                <c:pt idx="7">
                  <c:v>112799.99999999927</c:v>
                </c:pt>
                <c:pt idx="8">
                  <c:v>120000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B4-4D53-45BC-AE00-AAD95FAE982C}"/>
            </c:ext>
          </c:extLst>
        </c:ser>
        <c:ser>
          <c:idx val="76"/>
          <c:order val="4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1'!$K$12:$K$39</c:f>
              <c:numCache>
                <c:formatCode>0.00</c:formatCode>
                <c:ptCount val="28"/>
                <c:pt idx="0">
                  <c:v>50348.805743105833</c:v>
                </c:pt>
                <c:pt idx="1">
                  <c:v>60211.760227713217</c:v>
                </c:pt>
                <c:pt idx="2">
                  <c:v>67243.58481210623</c:v>
                </c:pt>
                <c:pt idx="3">
                  <c:v>75738.063179513047</c:v>
                </c:pt>
                <c:pt idx="4">
                  <c:v>83598.017082892708</c:v>
                </c:pt>
                <c:pt idx="5">
                  <c:v>91832.401605159583</c:v>
                </c:pt>
                <c:pt idx="6">
                  <c:v>98878.411928507252</c:v>
                </c:pt>
                <c:pt idx="7">
                  <c:v>106426.38230472924</c:v>
                </c:pt>
                <c:pt idx="8">
                  <c:v>113219.55564332972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B5-4D53-45BC-AE00-AAD95FAE982C}"/>
            </c:ext>
          </c:extLst>
        </c:ser>
        <c:ser>
          <c:idx val="77"/>
          <c:order val="49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1'!$C$12:$C$39</c:f>
            </c:numRef>
          </c:yVal>
          <c:smooth val="1"/>
          <c:extLst>
            <c:ext xmlns:c16="http://schemas.microsoft.com/office/drawing/2014/chart" uri="{C3380CC4-5D6E-409C-BE32-E72D297353CC}">
              <c16:uniqueId val="{000002B6-4D53-45BC-AE00-AAD95FAE982C}"/>
            </c:ext>
          </c:extLst>
        </c:ser>
        <c:ser>
          <c:idx val="78"/>
          <c:order val="50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1'!$D$12:$D$39</c:f>
            </c:numRef>
          </c:yVal>
          <c:smooth val="1"/>
          <c:extLst>
            <c:ext xmlns:c16="http://schemas.microsoft.com/office/drawing/2014/chart" uri="{C3380CC4-5D6E-409C-BE32-E72D297353CC}">
              <c16:uniqueId val="{000002B7-4D53-45BC-AE00-AAD95FAE982C}"/>
            </c:ext>
          </c:extLst>
        </c:ser>
        <c:ser>
          <c:idx val="79"/>
          <c:order val="51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1'!$E$12:$E$39</c:f>
            </c:numRef>
          </c:yVal>
          <c:smooth val="1"/>
          <c:extLst>
            <c:ext xmlns:c16="http://schemas.microsoft.com/office/drawing/2014/chart" uri="{C3380CC4-5D6E-409C-BE32-E72D297353CC}">
              <c16:uniqueId val="{000002B8-4D53-45BC-AE00-AAD95FAE982C}"/>
            </c:ext>
          </c:extLst>
        </c:ser>
        <c:ser>
          <c:idx val="80"/>
          <c:order val="52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1'!$F$12:$F$39</c:f>
            </c:numRef>
          </c:yVal>
          <c:smooth val="1"/>
          <c:extLst>
            <c:ext xmlns:c16="http://schemas.microsoft.com/office/drawing/2014/chart" uri="{C3380CC4-5D6E-409C-BE32-E72D297353CC}">
              <c16:uniqueId val="{000002B9-4D53-45BC-AE00-AAD95FAE982C}"/>
            </c:ext>
          </c:extLst>
        </c:ser>
        <c:ser>
          <c:idx val="81"/>
          <c:order val="53"/>
          <c:spPr>
            <a:ln w="19050" cap="rnd">
              <a:solidFill>
                <a:schemeClr val="accent5"/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1'!$G$12:$G$39</c:f>
              <c:numCache>
                <c:formatCode>General</c:formatCode>
                <c:ptCount val="28"/>
                <c:pt idx="0">
                  <c:v>5</c:v>
                </c:pt>
                <c:pt idx="1">
                  <c:v>5.3000000000001819</c:v>
                </c:pt>
                <c:pt idx="2">
                  <c:v>4.1999999999998181</c:v>
                </c:pt>
                <c:pt idx="3">
                  <c:v>4</c:v>
                </c:pt>
                <c:pt idx="4">
                  <c:v>4</c:v>
                </c:pt>
                <c:pt idx="5">
                  <c:v>4.5</c:v>
                </c:pt>
                <c:pt idx="6">
                  <c:v>3.8999999999996362</c:v>
                </c:pt>
                <c:pt idx="7">
                  <c:v>4</c:v>
                </c:pt>
                <c:pt idx="8">
                  <c:v>3.6000000000003638</c:v>
                </c:pt>
                <c:pt idx="9">
                  <c:v>3</c:v>
                </c:pt>
                <c:pt idx="10">
                  <c:v>2.1999999999998181</c:v>
                </c:pt>
                <c:pt idx="11">
                  <c:v>1.6999999999998181</c:v>
                </c:pt>
                <c:pt idx="12">
                  <c:v>0.8000000000001819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BA-4D53-45BC-AE00-AAD95FAE982C}"/>
            </c:ext>
          </c:extLst>
        </c:ser>
        <c:ser>
          <c:idx val="82"/>
          <c:order val="54"/>
          <c:spPr>
            <a:ln w="19050" cap="rnd">
              <a:solidFill>
                <a:schemeClr val="accent6"/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1'!$H$12:$H$39</c:f>
              <c:numCache>
                <c:formatCode>General</c:formatCode>
                <c:ptCount val="28"/>
                <c:pt idx="0">
                  <c:v>2.5</c:v>
                </c:pt>
                <c:pt idx="1">
                  <c:v>2.6500000000000909</c:v>
                </c:pt>
                <c:pt idx="2">
                  <c:v>2.0999999999999091</c:v>
                </c:pt>
                <c:pt idx="3">
                  <c:v>2</c:v>
                </c:pt>
                <c:pt idx="4">
                  <c:v>2</c:v>
                </c:pt>
                <c:pt idx="5">
                  <c:v>2.25</c:v>
                </c:pt>
                <c:pt idx="6">
                  <c:v>1.9499999999998181</c:v>
                </c:pt>
                <c:pt idx="7">
                  <c:v>2</c:v>
                </c:pt>
                <c:pt idx="8">
                  <c:v>1.8000000000001819</c:v>
                </c:pt>
                <c:pt idx="9">
                  <c:v>1.5</c:v>
                </c:pt>
                <c:pt idx="10">
                  <c:v>1.0999999999999091</c:v>
                </c:pt>
                <c:pt idx="11">
                  <c:v>0.84999999999990905</c:v>
                </c:pt>
                <c:pt idx="12">
                  <c:v>0.40000000000009095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BB-4D53-45BC-AE00-AAD95FAE982C}"/>
            </c:ext>
          </c:extLst>
        </c:ser>
        <c:ser>
          <c:idx val="83"/>
          <c:order val="55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1'!$I$12:$I$39</c:f>
              <c:numCache>
                <c:formatCode>General</c:formatCode>
                <c:ptCount val="28"/>
                <c:pt idx="0">
                  <c:v>53</c:v>
                </c:pt>
                <c:pt idx="1">
                  <c:v>63.600000000000364</c:v>
                </c:pt>
                <c:pt idx="2">
                  <c:v>72</c:v>
                </c:pt>
                <c:pt idx="3">
                  <c:v>80</c:v>
                </c:pt>
                <c:pt idx="4">
                  <c:v>88</c:v>
                </c:pt>
                <c:pt idx="5">
                  <c:v>97</c:v>
                </c:pt>
                <c:pt idx="6">
                  <c:v>104.79999999999927</c:v>
                </c:pt>
                <c:pt idx="7">
                  <c:v>112.79999999999927</c:v>
                </c:pt>
                <c:pt idx="8">
                  <c:v>120</c:v>
                </c:pt>
                <c:pt idx="9">
                  <c:v>126</c:v>
                </c:pt>
                <c:pt idx="10">
                  <c:v>130.39999999999964</c:v>
                </c:pt>
                <c:pt idx="11">
                  <c:v>133.79999999999927</c:v>
                </c:pt>
                <c:pt idx="12">
                  <c:v>135.39999999999964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BC-4D53-45BC-AE00-AAD95FAE982C}"/>
            </c:ext>
          </c:extLst>
        </c:ser>
        <c:ser>
          <c:idx val="84"/>
          <c:order val="56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1'!$J$12:$J$39</c:f>
              <c:numCache>
                <c:formatCode>General</c:formatCode>
                <c:ptCount val="28"/>
                <c:pt idx="0">
                  <c:v>53000</c:v>
                </c:pt>
                <c:pt idx="1">
                  <c:v>63600.000000000364</c:v>
                </c:pt>
                <c:pt idx="2">
                  <c:v>72000</c:v>
                </c:pt>
                <c:pt idx="3">
                  <c:v>80000</c:v>
                </c:pt>
                <c:pt idx="4">
                  <c:v>88000</c:v>
                </c:pt>
                <c:pt idx="5">
                  <c:v>97000</c:v>
                </c:pt>
                <c:pt idx="6">
                  <c:v>104799.99999999927</c:v>
                </c:pt>
                <c:pt idx="7">
                  <c:v>112799.99999999927</c:v>
                </c:pt>
                <c:pt idx="8">
                  <c:v>120000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BD-4D53-45BC-AE00-AAD95FAE982C}"/>
            </c:ext>
          </c:extLst>
        </c:ser>
        <c:ser>
          <c:idx val="85"/>
          <c:order val="57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1'!$K$12:$K$39</c:f>
              <c:numCache>
                <c:formatCode>0.00</c:formatCode>
                <c:ptCount val="28"/>
                <c:pt idx="0">
                  <c:v>50348.805743105833</c:v>
                </c:pt>
                <c:pt idx="1">
                  <c:v>60211.760227713217</c:v>
                </c:pt>
                <c:pt idx="2">
                  <c:v>67243.58481210623</c:v>
                </c:pt>
                <c:pt idx="3">
                  <c:v>75738.063179513047</c:v>
                </c:pt>
                <c:pt idx="4">
                  <c:v>83598.017082892708</c:v>
                </c:pt>
                <c:pt idx="5">
                  <c:v>91832.401605159583</c:v>
                </c:pt>
                <c:pt idx="6">
                  <c:v>98878.411928507252</c:v>
                </c:pt>
                <c:pt idx="7">
                  <c:v>106426.38230472924</c:v>
                </c:pt>
                <c:pt idx="8">
                  <c:v>113219.55564332972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BE-4D53-45BC-AE00-AAD95FAE982C}"/>
            </c:ext>
          </c:extLst>
        </c:ser>
        <c:ser>
          <c:idx val="87"/>
          <c:order val="58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1'!$C$12:$C$39</c:f>
            </c:numRef>
          </c:yVal>
          <c:smooth val="1"/>
          <c:extLst>
            <c:ext xmlns:c16="http://schemas.microsoft.com/office/drawing/2014/chart" uri="{C3380CC4-5D6E-409C-BE32-E72D297353CC}">
              <c16:uniqueId val="{000002C0-4D53-45BC-AE00-AAD95FAE982C}"/>
            </c:ext>
          </c:extLst>
        </c:ser>
        <c:ser>
          <c:idx val="88"/>
          <c:order val="59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1'!$D$12:$D$39</c:f>
            </c:numRef>
          </c:yVal>
          <c:smooth val="1"/>
          <c:extLst>
            <c:ext xmlns:c16="http://schemas.microsoft.com/office/drawing/2014/chart" uri="{C3380CC4-5D6E-409C-BE32-E72D297353CC}">
              <c16:uniqueId val="{000002C1-4D53-45BC-AE00-AAD95FAE982C}"/>
            </c:ext>
          </c:extLst>
        </c:ser>
        <c:ser>
          <c:idx val="89"/>
          <c:order val="60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1'!$E$12:$E$39</c:f>
            </c:numRef>
          </c:yVal>
          <c:smooth val="1"/>
          <c:extLst>
            <c:ext xmlns:c16="http://schemas.microsoft.com/office/drawing/2014/chart" uri="{C3380CC4-5D6E-409C-BE32-E72D297353CC}">
              <c16:uniqueId val="{000002C2-4D53-45BC-AE00-AAD95FAE982C}"/>
            </c:ext>
          </c:extLst>
        </c:ser>
        <c:ser>
          <c:idx val="90"/>
          <c:order val="61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1'!$F$12:$F$39</c:f>
            </c:numRef>
          </c:yVal>
          <c:smooth val="1"/>
          <c:extLst>
            <c:ext xmlns:c16="http://schemas.microsoft.com/office/drawing/2014/chart" uri="{C3380CC4-5D6E-409C-BE32-E72D297353CC}">
              <c16:uniqueId val="{000002C3-4D53-45BC-AE00-AAD95FAE982C}"/>
            </c:ext>
          </c:extLst>
        </c:ser>
        <c:ser>
          <c:idx val="91"/>
          <c:order val="62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1'!$G$12:$G$39</c:f>
              <c:numCache>
                <c:formatCode>General</c:formatCode>
                <c:ptCount val="28"/>
                <c:pt idx="0">
                  <c:v>5</c:v>
                </c:pt>
                <c:pt idx="1">
                  <c:v>5.3000000000001819</c:v>
                </c:pt>
                <c:pt idx="2">
                  <c:v>4.1999999999998181</c:v>
                </c:pt>
                <c:pt idx="3">
                  <c:v>4</c:v>
                </c:pt>
                <c:pt idx="4">
                  <c:v>4</c:v>
                </c:pt>
                <c:pt idx="5">
                  <c:v>4.5</c:v>
                </c:pt>
                <c:pt idx="6">
                  <c:v>3.8999999999996362</c:v>
                </c:pt>
                <c:pt idx="7">
                  <c:v>4</c:v>
                </c:pt>
                <c:pt idx="8">
                  <c:v>3.6000000000003638</c:v>
                </c:pt>
                <c:pt idx="9">
                  <c:v>3</c:v>
                </c:pt>
                <c:pt idx="10">
                  <c:v>2.1999999999998181</c:v>
                </c:pt>
                <c:pt idx="11">
                  <c:v>1.6999999999998181</c:v>
                </c:pt>
                <c:pt idx="12">
                  <c:v>0.8000000000001819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C4-4D53-45BC-AE00-AAD95FAE982C}"/>
            </c:ext>
          </c:extLst>
        </c:ser>
        <c:ser>
          <c:idx val="92"/>
          <c:order val="63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1'!$H$12:$H$39</c:f>
              <c:numCache>
                <c:formatCode>General</c:formatCode>
                <c:ptCount val="28"/>
                <c:pt idx="0">
                  <c:v>2.5</c:v>
                </c:pt>
                <c:pt idx="1">
                  <c:v>2.6500000000000909</c:v>
                </c:pt>
                <c:pt idx="2">
                  <c:v>2.0999999999999091</c:v>
                </c:pt>
                <c:pt idx="3">
                  <c:v>2</c:v>
                </c:pt>
                <c:pt idx="4">
                  <c:v>2</c:v>
                </c:pt>
                <c:pt idx="5">
                  <c:v>2.25</c:v>
                </c:pt>
                <c:pt idx="6">
                  <c:v>1.9499999999998181</c:v>
                </c:pt>
                <c:pt idx="7">
                  <c:v>2</c:v>
                </c:pt>
                <c:pt idx="8">
                  <c:v>1.8000000000001819</c:v>
                </c:pt>
                <c:pt idx="9">
                  <c:v>1.5</c:v>
                </c:pt>
                <c:pt idx="10">
                  <c:v>1.0999999999999091</c:v>
                </c:pt>
                <c:pt idx="11">
                  <c:v>0.84999999999990905</c:v>
                </c:pt>
                <c:pt idx="12">
                  <c:v>0.40000000000009095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C5-4D53-45BC-AE00-AAD95FAE982C}"/>
            </c:ext>
          </c:extLst>
        </c:ser>
        <c:ser>
          <c:idx val="93"/>
          <c:order val="64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1'!$I$12:$I$39</c:f>
              <c:numCache>
                <c:formatCode>General</c:formatCode>
                <c:ptCount val="28"/>
                <c:pt idx="0">
                  <c:v>53</c:v>
                </c:pt>
                <c:pt idx="1">
                  <c:v>63.600000000000364</c:v>
                </c:pt>
                <c:pt idx="2">
                  <c:v>72</c:v>
                </c:pt>
                <c:pt idx="3">
                  <c:v>80</c:v>
                </c:pt>
                <c:pt idx="4">
                  <c:v>88</c:v>
                </c:pt>
                <c:pt idx="5">
                  <c:v>97</c:v>
                </c:pt>
                <c:pt idx="6">
                  <c:v>104.79999999999927</c:v>
                </c:pt>
                <c:pt idx="7">
                  <c:v>112.79999999999927</c:v>
                </c:pt>
                <c:pt idx="8">
                  <c:v>120</c:v>
                </c:pt>
                <c:pt idx="9">
                  <c:v>126</c:v>
                </c:pt>
                <c:pt idx="10">
                  <c:v>130.39999999999964</c:v>
                </c:pt>
                <c:pt idx="11">
                  <c:v>133.79999999999927</c:v>
                </c:pt>
                <c:pt idx="12">
                  <c:v>135.39999999999964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C6-4D53-45BC-AE00-AAD95FAE982C}"/>
            </c:ext>
          </c:extLst>
        </c:ser>
        <c:ser>
          <c:idx val="94"/>
          <c:order val="65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1'!$J$12:$J$39</c:f>
              <c:numCache>
                <c:formatCode>General</c:formatCode>
                <c:ptCount val="28"/>
                <c:pt idx="0">
                  <c:v>53000</c:v>
                </c:pt>
                <c:pt idx="1">
                  <c:v>63600.000000000364</c:v>
                </c:pt>
                <c:pt idx="2">
                  <c:v>72000</c:v>
                </c:pt>
                <c:pt idx="3">
                  <c:v>80000</c:v>
                </c:pt>
                <c:pt idx="4">
                  <c:v>88000</c:v>
                </c:pt>
                <c:pt idx="5">
                  <c:v>97000</c:v>
                </c:pt>
                <c:pt idx="6">
                  <c:v>104799.99999999927</c:v>
                </c:pt>
                <c:pt idx="7">
                  <c:v>112799.99999999927</c:v>
                </c:pt>
                <c:pt idx="8">
                  <c:v>120000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C7-4D53-45BC-AE00-AAD95FAE982C}"/>
            </c:ext>
          </c:extLst>
        </c:ser>
        <c:ser>
          <c:idx val="95"/>
          <c:order val="66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1'!$K$12:$K$39</c:f>
              <c:numCache>
                <c:formatCode>0.00</c:formatCode>
                <c:ptCount val="28"/>
                <c:pt idx="0">
                  <c:v>50348.805743105833</c:v>
                </c:pt>
                <c:pt idx="1">
                  <c:v>60211.760227713217</c:v>
                </c:pt>
                <c:pt idx="2">
                  <c:v>67243.58481210623</c:v>
                </c:pt>
                <c:pt idx="3">
                  <c:v>75738.063179513047</c:v>
                </c:pt>
                <c:pt idx="4">
                  <c:v>83598.017082892708</c:v>
                </c:pt>
                <c:pt idx="5">
                  <c:v>91832.401605159583</c:v>
                </c:pt>
                <c:pt idx="6">
                  <c:v>98878.411928507252</c:v>
                </c:pt>
                <c:pt idx="7">
                  <c:v>106426.38230472924</c:v>
                </c:pt>
                <c:pt idx="8">
                  <c:v>113219.55564332972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C8-4D53-45BC-AE00-AAD95FAE982C}"/>
            </c:ext>
          </c:extLst>
        </c:ser>
        <c:ser>
          <c:idx val="97"/>
          <c:order val="67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1'!$C$12:$C$39</c:f>
            </c:numRef>
          </c:yVal>
          <c:smooth val="1"/>
          <c:extLst>
            <c:ext xmlns:c16="http://schemas.microsoft.com/office/drawing/2014/chart" uri="{C3380CC4-5D6E-409C-BE32-E72D297353CC}">
              <c16:uniqueId val="{000002CA-4D53-45BC-AE00-AAD95FAE982C}"/>
            </c:ext>
          </c:extLst>
        </c:ser>
        <c:ser>
          <c:idx val="98"/>
          <c:order val="68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1'!$D$12:$D$39</c:f>
            </c:numRef>
          </c:yVal>
          <c:smooth val="1"/>
          <c:extLst>
            <c:ext xmlns:c16="http://schemas.microsoft.com/office/drawing/2014/chart" uri="{C3380CC4-5D6E-409C-BE32-E72D297353CC}">
              <c16:uniqueId val="{000002CB-4D53-45BC-AE00-AAD95FAE982C}"/>
            </c:ext>
          </c:extLst>
        </c:ser>
        <c:ser>
          <c:idx val="99"/>
          <c:order val="69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1'!$E$12:$E$39</c:f>
            </c:numRef>
          </c:yVal>
          <c:smooth val="1"/>
          <c:extLst>
            <c:ext xmlns:c16="http://schemas.microsoft.com/office/drawing/2014/chart" uri="{C3380CC4-5D6E-409C-BE32-E72D297353CC}">
              <c16:uniqueId val="{000002CC-4D53-45BC-AE00-AAD95FAE982C}"/>
            </c:ext>
          </c:extLst>
        </c:ser>
        <c:ser>
          <c:idx val="100"/>
          <c:order val="70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1'!$F$12:$F$39</c:f>
            </c:numRef>
          </c:yVal>
          <c:smooth val="1"/>
          <c:extLst>
            <c:ext xmlns:c16="http://schemas.microsoft.com/office/drawing/2014/chart" uri="{C3380CC4-5D6E-409C-BE32-E72D297353CC}">
              <c16:uniqueId val="{000002CD-4D53-45BC-AE00-AAD95FAE982C}"/>
            </c:ext>
          </c:extLst>
        </c:ser>
        <c:ser>
          <c:idx val="101"/>
          <c:order val="71"/>
          <c:spPr>
            <a:ln w="19050" cap="rnd">
              <a:solidFill>
                <a:schemeClr val="accent5"/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1'!$G$12:$G$39</c:f>
              <c:numCache>
                <c:formatCode>General</c:formatCode>
                <c:ptCount val="28"/>
                <c:pt idx="0">
                  <c:v>5</c:v>
                </c:pt>
                <c:pt idx="1">
                  <c:v>5.3000000000001819</c:v>
                </c:pt>
                <c:pt idx="2">
                  <c:v>4.1999999999998181</c:v>
                </c:pt>
                <c:pt idx="3">
                  <c:v>4</c:v>
                </c:pt>
                <c:pt idx="4">
                  <c:v>4</c:v>
                </c:pt>
                <c:pt idx="5">
                  <c:v>4.5</c:v>
                </c:pt>
                <c:pt idx="6">
                  <c:v>3.8999999999996362</c:v>
                </c:pt>
                <c:pt idx="7">
                  <c:v>4</c:v>
                </c:pt>
                <c:pt idx="8">
                  <c:v>3.6000000000003638</c:v>
                </c:pt>
                <c:pt idx="9">
                  <c:v>3</c:v>
                </c:pt>
                <c:pt idx="10">
                  <c:v>2.1999999999998181</c:v>
                </c:pt>
                <c:pt idx="11">
                  <c:v>1.6999999999998181</c:v>
                </c:pt>
                <c:pt idx="12">
                  <c:v>0.8000000000001819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CE-4D53-45BC-AE00-AAD95FAE982C}"/>
            </c:ext>
          </c:extLst>
        </c:ser>
        <c:ser>
          <c:idx val="102"/>
          <c:order val="72"/>
          <c:spPr>
            <a:ln w="19050" cap="rnd">
              <a:solidFill>
                <a:schemeClr val="accent6"/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1'!$H$12:$H$39</c:f>
              <c:numCache>
                <c:formatCode>General</c:formatCode>
                <c:ptCount val="28"/>
                <c:pt idx="0">
                  <c:v>2.5</c:v>
                </c:pt>
                <c:pt idx="1">
                  <c:v>2.6500000000000909</c:v>
                </c:pt>
                <c:pt idx="2">
                  <c:v>2.0999999999999091</c:v>
                </c:pt>
                <c:pt idx="3">
                  <c:v>2</c:v>
                </c:pt>
                <c:pt idx="4">
                  <c:v>2</c:v>
                </c:pt>
                <c:pt idx="5">
                  <c:v>2.25</c:v>
                </c:pt>
                <c:pt idx="6">
                  <c:v>1.9499999999998181</c:v>
                </c:pt>
                <c:pt idx="7">
                  <c:v>2</c:v>
                </c:pt>
                <c:pt idx="8">
                  <c:v>1.8000000000001819</c:v>
                </c:pt>
                <c:pt idx="9">
                  <c:v>1.5</c:v>
                </c:pt>
                <c:pt idx="10">
                  <c:v>1.0999999999999091</c:v>
                </c:pt>
                <c:pt idx="11">
                  <c:v>0.84999999999990905</c:v>
                </c:pt>
                <c:pt idx="12">
                  <c:v>0.40000000000009095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CF-4D53-45BC-AE00-AAD95FAE982C}"/>
            </c:ext>
          </c:extLst>
        </c:ser>
        <c:ser>
          <c:idx val="103"/>
          <c:order val="73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1'!$I$12:$I$39</c:f>
              <c:numCache>
                <c:formatCode>General</c:formatCode>
                <c:ptCount val="28"/>
                <c:pt idx="0">
                  <c:v>53</c:v>
                </c:pt>
                <c:pt idx="1">
                  <c:v>63.600000000000364</c:v>
                </c:pt>
                <c:pt idx="2">
                  <c:v>72</c:v>
                </c:pt>
                <c:pt idx="3">
                  <c:v>80</c:v>
                </c:pt>
                <c:pt idx="4">
                  <c:v>88</c:v>
                </c:pt>
                <c:pt idx="5">
                  <c:v>97</c:v>
                </c:pt>
                <c:pt idx="6">
                  <c:v>104.79999999999927</c:v>
                </c:pt>
                <c:pt idx="7">
                  <c:v>112.79999999999927</c:v>
                </c:pt>
                <c:pt idx="8">
                  <c:v>120</c:v>
                </c:pt>
                <c:pt idx="9">
                  <c:v>126</c:v>
                </c:pt>
                <c:pt idx="10">
                  <c:v>130.39999999999964</c:v>
                </c:pt>
                <c:pt idx="11">
                  <c:v>133.79999999999927</c:v>
                </c:pt>
                <c:pt idx="12">
                  <c:v>135.39999999999964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D0-4D53-45BC-AE00-AAD95FAE982C}"/>
            </c:ext>
          </c:extLst>
        </c:ser>
        <c:ser>
          <c:idx val="104"/>
          <c:order val="74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1'!$J$12:$J$39</c:f>
              <c:numCache>
                <c:formatCode>General</c:formatCode>
                <c:ptCount val="28"/>
                <c:pt idx="0">
                  <c:v>53000</c:v>
                </c:pt>
                <c:pt idx="1">
                  <c:v>63600.000000000364</c:v>
                </c:pt>
                <c:pt idx="2">
                  <c:v>72000</c:v>
                </c:pt>
                <c:pt idx="3">
                  <c:v>80000</c:v>
                </c:pt>
                <c:pt idx="4">
                  <c:v>88000</c:v>
                </c:pt>
                <c:pt idx="5">
                  <c:v>97000</c:v>
                </c:pt>
                <c:pt idx="6">
                  <c:v>104799.99999999927</c:v>
                </c:pt>
                <c:pt idx="7">
                  <c:v>112799.99999999927</c:v>
                </c:pt>
                <c:pt idx="8">
                  <c:v>120000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D1-4D53-45BC-AE00-AAD95FAE982C}"/>
            </c:ext>
          </c:extLst>
        </c:ser>
        <c:ser>
          <c:idx val="105"/>
          <c:order val="75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1'!$K$12:$K$39</c:f>
              <c:numCache>
                <c:formatCode>0.00</c:formatCode>
                <c:ptCount val="28"/>
                <c:pt idx="0">
                  <c:v>50348.805743105833</c:v>
                </c:pt>
                <c:pt idx="1">
                  <c:v>60211.760227713217</c:v>
                </c:pt>
                <c:pt idx="2">
                  <c:v>67243.58481210623</c:v>
                </c:pt>
                <c:pt idx="3">
                  <c:v>75738.063179513047</c:v>
                </c:pt>
                <c:pt idx="4">
                  <c:v>83598.017082892708</c:v>
                </c:pt>
                <c:pt idx="5">
                  <c:v>91832.401605159583</c:v>
                </c:pt>
                <c:pt idx="6">
                  <c:v>98878.411928507252</c:v>
                </c:pt>
                <c:pt idx="7">
                  <c:v>106426.38230472924</c:v>
                </c:pt>
                <c:pt idx="8">
                  <c:v>113219.55564332972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D2-4D53-45BC-AE00-AAD95FAE982C}"/>
            </c:ext>
          </c:extLst>
        </c:ser>
        <c:ser>
          <c:idx val="106"/>
          <c:order val="76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1'!$C$12:$C$39</c:f>
            </c:numRef>
          </c:yVal>
          <c:smooth val="1"/>
          <c:extLst>
            <c:ext xmlns:c16="http://schemas.microsoft.com/office/drawing/2014/chart" uri="{C3380CC4-5D6E-409C-BE32-E72D297353CC}">
              <c16:uniqueId val="{000002D3-4D53-45BC-AE00-AAD95FAE982C}"/>
            </c:ext>
          </c:extLst>
        </c:ser>
        <c:ser>
          <c:idx val="107"/>
          <c:order val="77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1'!$D$12:$D$39</c:f>
            </c:numRef>
          </c:yVal>
          <c:smooth val="1"/>
          <c:extLst>
            <c:ext xmlns:c16="http://schemas.microsoft.com/office/drawing/2014/chart" uri="{C3380CC4-5D6E-409C-BE32-E72D297353CC}">
              <c16:uniqueId val="{000002D4-4D53-45BC-AE00-AAD95FAE982C}"/>
            </c:ext>
          </c:extLst>
        </c:ser>
        <c:ser>
          <c:idx val="108"/>
          <c:order val="78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1'!$E$12:$E$39</c:f>
            </c:numRef>
          </c:yVal>
          <c:smooth val="1"/>
          <c:extLst>
            <c:ext xmlns:c16="http://schemas.microsoft.com/office/drawing/2014/chart" uri="{C3380CC4-5D6E-409C-BE32-E72D297353CC}">
              <c16:uniqueId val="{000002D5-4D53-45BC-AE00-AAD95FAE982C}"/>
            </c:ext>
          </c:extLst>
        </c:ser>
        <c:ser>
          <c:idx val="109"/>
          <c:order val="79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1'!$F$12:$F$39</c:f>
            </c:numRef>
          </c:yVal>
          <c:smooth val="1"/>
          <c:extLst>
            <c:ext xmlns:c16="http://schemas.microsoft.com/office/drawing/2014/chart" uri="{C3380CC4-5D6E-409C-BE32-E72D297353CC}">
              <c16:uniqueId val="{000002D6-4D53-45BC-AE00-AAD95FAE982C}"/>
            </c:ext>
          </c:extLst>
        </c:ser>
        <c:ser>
          <c:idx val="110"/>
          <c:order val="80"/>
          <c:spPr>
            <a:ln w="19050" cap="rnd">
              <a:solidFill>
                <a:schemeClr val="accent5"/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1'!$G$12:$G$39</c:f>
              <c:numCache>
                <c:formatCode>General</c:formatCode>
                <c:ptCount val="28"/>
                <c:pt idx="0">
                  <c:v>5</c:v>
                </c:pt>
                <c:pt idx="1">
                  <c:v>5.3000000000001819</c:v>
                </c:pt>
                <c:pt idx="2">
                  <c:v>4.1999999999998181</c:v>
                </c:pt>
                <c:pt idx="3">
                  <c:v>4</c:v>
                </c:pt>
                <c:pt idx="4">
                  <c:v>4</c:v>
                </c:pt>
                <c:pt idx="5">
                  <c:v>4.5</c:v>
                </c:pt>
                <c:pt idx="6">
                  <c:v>3.8999999999996362</c:v>
                </c:pt>
                <c:pt idx="7">
                  <c:v>4</c:v>
                </c:pt>
                <c:pt idx="8">
                  <c:v>3.6000000000003638</c:v>
                </c:pt>
                <c:pt idx="9">
                  <c:v>3</c:v>
                </c:pt>
                <c:pt idx="10">
                  <c:v>2.1999999999998181</c:v>
                </c:pt>
                <c:pt idx="11">
                  <c:v>1.6999999999998181</c:v>
                </c:pt>
                <c:pt idx="12">
                  <c:v>0.8000000000001819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D7-4D53-45BC-AE00-AAD95FAE982C}"/>
            </c:ext>
          </c:extLst>
        </c:ser>
        <c:ser>
          <c:idx val="111"/>
          <c:order val="81"/>
          <c:spPr>
            <a:ln w="19050" cap="rnd">
              <a:solidFill>
                <a:schemeClr val="accent6"/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1'!$H$12:$H$39</c:f>
              <c:numCache>
                <c:formatCode>General</c:formatCode>
                <c:ptCount val="28"/>
                <c:pt idx="0">
                  <c:v>2.5</c:v>
                </c:pt>
                <c:pt idx="1">
                  <c:v>2.6500000000000909</c:v>
                </c:pt>
                <c:pt idx="2">
                  <c:v>2.0999999999999091</c:v>
                </c:pt>
                <c:pt idx="3">
                  <c:v>2</c:v>
                </c:pt>
                <c:pt idx="4">
                  <c:v>2</c:v>
                </c:pt>
                <c:pt idx="5">
                  <c:v>2.25</c:v>
                </c:pt>
                <c:pt idx="6">
                  <c:v>1.9499999999998181</c:v>
                </c:pt>
                <c:pt idx="7">
                  <c:v>2</c:v>
                </c:pt>
                <c:pt idx="8">
                  <c:v>1.8000000000001819</c:v>
                </c:pt>
                <c:pt idx="9">
                  <c:v>1.5</c:v>
                </c:pt>
                <c:pt idx="10">
                  <c:v>1.0999999999999091</c:v>
                </c:pt>
                <c:pt idx="11">
                  <c:v>0.84999999999990905</c:v>
                </c:pt>
                <c:pt idx="12">
                  <c:v>0.40000000000009095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D8-4D53-45BC-AE00-AAD95FAE982C}"/>
            </c:ext>
          </c:extLst>
        </c:ser>
        <c:ser>
          <c:idx val="112"/>
          <c:order val="82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1'!$I$12:$I$39</c:f>
              <c:numCache>
                <c:formatCode>General</c:formatCode>
                <c:ptCount val="28"/>
                <c:pt idx="0">
                  <c:v>53</c:v>
                </c:pt>
                <c:pt idx="1">
                  <c:v>63.600000000000364</c:v>
                </c:pt>
                <c:pt idx="2">
                  <c:v>72</c:v>
                </c:pt>
                <c:pt idx="3">
                  <c:v>80</c:v>
                </c:pt>
                <c:pt idx="4">
                  <c:v>88</c:v>
                </c:pt>
                <c:pt idx="5">
                  <c:v>97</c:v>
                </c:pt>
                <c:pt idx="6">
                  <c:v>104.79999999999927</c:v>
                </c:pt>
                <c:pt idx="7">
                  <c:v>112.79999999999927</c:v>
                </c:pt>
                <c:pt idx="8">
                  <c:v>120</c:v>
                </c:pt>
                <c:pt idx="9">
                  <c:v>126</c:v>
                </c:pt>
                <c:pt idx="10">
                  <c:v>130.39999999999964</c:v>
                </c:pt>
                <c:pt idx="11">
                  <c:v>133.79999999999927</c:v>
                </c:pt>
                <c:pt idx="12">
                  <c:v>135.39999999999964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D9-4D53-45BC-AE00-AAD95FAE982C}"/>
            </c:ext>
          </c:extLst>
        </c:ser>
        <c:ser>
          <c:idx val="113"/>
          <c:order val="83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1'!$J$12:$J$39</c:f>
              <c:numCache>
                <c:formatCode>General</c:formatCode>
                <c:ptCount val="28"/>
                <c:pt idx="0">
                  <c:v>53000</c:v>
                </c:pt>
                <c:pt idx="1">
                  <c:v>63600.000000000364</c:v>
                </c:pt>
                <c:pt idx="2">
                  <c:v>72000</c:v>
                </c:pt>
                <c:pt idx="3">
                  <c:v>80000</c:v>
                </c:pt>
                <c:pt idx="4">
                  <c:v>88000</c:v>
                </c:pt>
                <c:pt idx="5">
                  <c:v>97000</c:v>
                </c:pt>
                <c:pt idx="6">
                  <c:v>104799.99999999927</c:v>
                </c:pt>
                <c:pt idx="7">
                  <c:v>112799.99999999927</c:v>
                </c:pt>
                <c:pt idx="8">
                  <c:v>120000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DA-4D53-45BC-AE00-AAD95FAE982C}"/>
            </c:ext>
          </c:extLst>
        </c:ser>
        <c:ser>
          <c:idx val="114"/>
          <c:order val="84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1'!$K$12:$K$39</c:f>
              <c:numCache>
                <c:formatCode>0.00</c:formatCode>
                <c:ptCount val="28"/>
                <c:pt idx="0">
                  <c:v>50348.805743105833</c:v>
                </c:pt>
                <c:pt idx="1">
                  <c:v>60211.760227713217</c:v>
                </c:pt>
                <c:pt idx="2">
                  <c:v>67243.58481210623</c:v>
                </c:pt>
                <c:pt idx="3">
                  <c:v>75738.063179513047</c:v>
                </c:pt>
                <c:pt idx="4">
                  <c:v>83598.017082892708</c:v>
                </c:pt>
                <c:pt idx="5">
                  <c:v>91832.401605159583</c:v>
                </c:pt>
                <c:pt idx="6">
                  <c:v>98878.411928507252</c:v>
                </c:pt>
                <c:pt idx="7">
                  <c:v>106426.38230472924</c:v>
                </c:pt>
                <c:pt idx="8">
                  <c:v>113219.55564332972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DB-4D53-45BC-AE00-AAD95FAE982C}"/>
            </c:ext>
          </c:extLst>
        </c:ser>
        <c:ser>
          <c:idx val="11"/>
          <c:order val="86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1'!$C$12:$C$39</c:f>
            </c:numRef>
          </c:yVal>
          <c:smooth val="1"/>
          <c:extLst>
            <c:ext xmlns:c16="http://schemas.microsoft.com/office/drawing/2014/chart" uri="{C3380CC4-5D6E-409C-BE32-E72D297353CC}">
              <c16:uniqueId val="{0000024D-4D53-45BC-AE00-AAD95FAE982C}"/>
            </c:ext>
          </c:extLst>
        </c:ser>
        <c:ser>
          <c:idx val="12"/>
          <c:order val="87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1'!$D$12:$D$39</c:f>
            </c:numRef>
          </c:yVal>
          <c:smooth val="1"/>
          <c:extLst>
            <c:ext xmlns:c16="http://schemas.microsoft.com/office/drawing/2014/chart" uri="{C3380CC4-5D6E-409C-BE32-E72D297353CC}">
              <c16:uniqueId val="{0000024F-4D53-45BC-AE00-AAD95FAE982C}"/>
            </c:ext>
          </c:extLst>
        </c:ser>
        <c:ser>
          <c:idx val="13"/>
          <c:order val="88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1'!$E$12:$E$39</c:f>
            </c:numRef>
          </c:yVal>
          <c:smooth val="1"/>
          <c:extLst>
            <c:ext xmlns:c16="http://schemas.microsoft.com/office/drawing/2014/chart" uri="{C3380CC4-5D6E-409C-BE32-E72D297353CC}">
              <c16:uniqueId val="{00000251-4D53-45BC-AE00-AAD95FAE982C}"/>
            </c:ext>
          </c:extLst>
        </c:ser>
        <c:ser>
          <c:idx val="14"/>
          <c:order val="89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1'!$F$12:$F$39</c:f>
            </c:numRef>
          </c:yVal>
          <c:smooth val="1"/>
          <c:extLst>
            <c:ext xmlns:c16="http://schemas.microsoft.com/office/drawing/2014/chart" uri="{C3380CC4-5D6E-409C-BE32-E72D297353CC}">
              <c16:uniqueId val="{00000253-4D53-45BC-AE00-AAD95FAE982C}"/>
            </c:ext>
          </c:extLst>
        </c:ser>
        <c:ser>
          <c:idx val="15"/>
          <c:order val="90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1'!$G$12:$G$39</c:f>
              <c:numCache>
                <c:formatCode>General</c:formatCode>
                <c:ptCount val="28"/>
                <c:pt idx="0">
                  <c:v>5</c:v>
                </c:pt>
                <c:pt idx="1">
                  <c:v>5.3000000000001819</c:v>
                </c:pt>
                <c:pt idx="2">
                  <c:v>4.1999999999998181</c:v>
                </c:pt>
                <c:pt idx="3">
                  <c:v>4</c:v>
                </c:pt>
                <c:pt idx="4">
                  <c:v>4</c:v>
                </c:pt>
                <c:pt idx="5">
                  <c:v>4.5</c:v>
                </c:pt>
                <c:pt idx="6">
                  <c:v>3.8999999999996362</c:v>
                </c:pt>
                <c:pt idx="7">
                  <c:v>4</c:v>
                </c:pt>
                <c:pt idx="8">
                  <c:v>3.6000000000003638</c:v>
                </c:pt>
                <c:pt idx="9">
                  <c:v>3</c:v>
                </c:pt>
                <c:pt idx="10">
                  <c:v>2.1999999999998181</c:v>
                </c:pt>
                <c:pt idx="11">
                  <c:v>1.6999999999998181</c:v>
                </c:pt>
                <c:pt idx="12">
                  <c:v>0.8000000000001819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55-4D53-45BC-AE00-AAD95FAE982C}"/>
            </c:ext>
          </c:extLst>
        </c:ser>
        <c:ser>
          <c:idx val="16"/>
          <c:order val="91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1'!$H$12:$H$39</c:f>
              <c:numCache>
                <c:formatCode>General</c:formatCode>
                <c:ptCount val="28"/>
                <c:pt idx="0">
                  <c:v>2.5</c:v>
                </c:pt>
                <c:pt idx="1">
                  <c:v>2.6500000000000909</c:v>
                </c:pt>
                <c:pt idx="2">
                  <c:v>2.0999999999999091</c:v>
                </c:pt>
                <c:pt idx="3">
                  <c:v>2</c:v>
                </c:pt>
                <c:pt idx="4">
                  <c:v>2</c:v>
                </c:pt>
                <c:pt idx="5">
                  <c:v>2.25</c:v>
                </c:pt>
                <c:pt idx="6">
                  <c:v>1.9499999999998181</c:v>
                </c:pt>
                <c:pt idx="7">
                  <c:v>2</c:v>
                </c:pt>
                <c:pt idx="8">
                  <c:v>1.8000000000001819</c:v>
                </c:pt>
                <c:pt idx="9">
                  <c:v>1.5</c:v>
                </c:pt>
                <c:pt idx="10">
                  <c:v>1.0999999999999091</c:v>
                </c:pt>
                <c:pt idx="11">
                  <c:v>0.84999999999990905</c:v>
                </c:pt>
                <c:pt idx="12">
                  <c:v>0.40000000000009095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57-4D53-45BC-AE00-AAD95FAE982C}"/>
            </c:ext>
          </c:extLst>
        </c:ser>
        <c:ser>
          <c:idx val="17"/>
          <c:order val="92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1'!$I$12:$I$39</c:f>
              <c:numCache>
                <c:formatCode>General</c:formatCode>
                <c:ptCount val="28"/>
                <c:pt idx="0">
                  <c:v>53</c:v>
                </c:pt>
                <c:pt idx="1">
                  <c:v>63.600000000000364</c:v>
                </c:pt>
                <c:pt idx="2">
                  <c:v>72</c:v>
                </c:pt>
                <c:pt idx="3">
                  <c:v>80</c:v>
                </c:pt>
                <c:pt idx="4">
                  <c:v>88</c:v>
                </c:pt>
                <c:pt idx="5">
                  <c:v>97</c:v>
                </c:pt>
                <c:pt idx="6">
                  <c:v>104.79999999999927</c:v>
                </c:pt>
                <c:pt idx="7">
                  <c:v>112.79999999999927</c:v>
                </c:pt>
                <c:pt idx="8">
                  <c:v>120</c:v>
                </c:pt>
                <c:pt idx="9">
                  <c:v>126</c:v>
                </c:pt>
                <c:pt idx="10">
                  <c:v>130.39999999999964</c:v>
                </c:pt>
                <c:pt idx="11">
                  <c:v>133.79999999999927</c:v>
                </c:pt>
                <c:pt idx="12">
                  <c:v>135.39999999999964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59-4D53-45BC-AE00-AAD95FAE982C}"/>
            </c:ext>
          </c:extLst>
        </c:ser>
        <c:ser>
          <c:idx val="18"/>
          <c:order val="93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1'!$J$12:$J$39</c:f>
              <c:numCache>
                <c:formatCode>General</c:formatCode>
                <c:ptCount val="28"/>
                <c:pt idx="0">
                  <c:v>53000</c:v>
                </c:pt>
                <c:pt idx="1">
                  <c:v>63600.000000000364</c:v>
                </c:pt>
                <c:pt idx="2">
                  <c:v>72000</c:v>
                </c:pt>
                <c:pt idx="3">
                  <c:v>80000</c:v>
                </c:pt>
                <c:pt idx="4">
                  <c:v>88000</c:v>
                </c:pt>
                <c:pt idx="5">
                  <c:v>97000</c:v>
                </c:pt>
                <c:pt idx="6">
                  <c:v>104799.99999999927</c:v>
                </c:pt>
                <c:pt idx="7">
                  <c:v>112799.99999999927</c:v>
                </c:pt>
                <c:pt idx="8">
                  <c:v>120000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5B-4D53-45BC-AE00-AAD95FAE982C}"/>
            </c:ext>
          </c:extLst>
        </c:ser>
        <c:ser>
          <c:idx val="19"/>
          <c:order val="94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1'!$K$12:$K$39</c:f>
              <c:numCache>
                <c:formatCode>0.00</c:formatCode>
                <c:ptCount val="28"/>
                <c:pt idx="0">
                  <c:v>50348.805743105833</c:v>
                </c:pt>
                <c:pt idx="1">
                  <c:v>60211.760227713217</c:v>
                </c:pt>
                <c:pt idx="2">
                  <c:v>67243.58481210623</c:v>
                </c:pt>
                <c:pt idx="3">
                  <c:v>75738.063179513047</c:v>
                </c:pt>
                <c:pt idx="4">
                  <c:v>83598.017082892708</c:v>
                </c:pt>
                <c:pt idx="5">
                  <c:v>91832.401605159583</c:v>
                </c:pt>
                <c:pt idx="6">
                  <c:v>98878.411928507252</c:v>
                </c:pt>
                <c:pt idx="7">
                  <c:v>106426.38230472924</c:v>
                </c:pt>
                <c:pt idx="8">
                  <c:v>113219.55564332972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5D-4D53-45BC-AE00-AAD95FAE982C}"/>
            </c:ext>
          </c:extLst>
        </c:ser>
        <c:ser>
          <c:idx val="22"/>
          <c:order val="95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1'!$C$12:$C$39</c:f>
            </c:numRef>
          </c:yVal>
          <c:smooth val="1"/>
          <c:extLst>
            <c:ext xmlns:c16="http://schemas.microsoft.com/office/drawing/2014/chart" uri="{C3380CC4-5D6E-409C-BE32-E72D297353CC}">
              <c16:uniqueId val="{00000261-4D53-45BC-AE00-AAD95FAE982C}"/>
            </c:ext>
          </c:extLst>
        </c:ser>
        <c:ser>
          <c:idx val="23"/>
          <c:order val="96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1'!$D$12:$D$39</c:f>
            </c:numRef>
          </c:yVal>
          <c:smooth val="1"/>
          <c:extLst>
            <c:ext xmlns:c16="http://schemas.microsoft.com/office/drawing/2014/chart" uri="{C3380CC4-5D6E-409C-BE32-E72D297353CC}">
              <c16:uniqueId val="{00000263-4D53-45BC-AE00-AAD95FAE982C}"/>
            </c:ext>
          </c:extLst>
        </c:ser>
        <c:ser>
          <c:idx val="24"/>
          <c:order val="97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1'!$E$12:$E$39</c:f>
            </c:numRef>
          </c:yVal>
          <c:smooth val="1"/>
          <c:extLst>
            <c:ext xmlns:c16="http://schemas.microsoft.com/office/drawing/2014/chart" uri="{C3380CC4-5D6E-409C-BE32-E72D297353CC}">
              <c16:uniqueId val="{00000265-4D53-45BC-AE00-AAD95FAE982C}"/>
            </c:ext>
          </c:extLst>
        </c:ser>
        <c:ser>
          <c:idx val="25"/>
          <c:order val="98"/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1'!$F$12:$F$39</c:f>
            </c:numRef>
          </c:yVal>
          <c:smooth val="1"/>
          <c:extLst>
            <c:ext xmlns:c16="http://schemas.microsoft.com/office/drawing/2014/chart" uri="{C3380CC4-5D6E-409C-BE32-E72D297353CC}">
              <c16:uniqueId val="{00000267-4D53-45BC-AE00-AAD95FAE982C}"/>
            </c:ext>
          </c:extLst>
        </c:ser>
        <c:ser>
          <c:idx val="26"/>
          <c:order val="99"/>
          <c:spPr>
            <a:ln w="19050" cap="rnd">
              <a:solidFill>
                <a:schemeClr val="accent5"/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1'!$G$12:$G$39</c:f>
              <c:numCache>
                <c:formatCode>General</c:formatCode>
                <c:ptCount val="28"/>
                <c:pt idx="0">
                  <c:v>5</c:v>
                </c:pt>
                <c:pt idx="1">
                  <c:v>5.3000000000001819</c:v>
                </c:pt>
                <c:pt idx="2">
                  <c:v>4.1999999999998181</c:v>
                </c:pt>
                <c:pt idx="3">
                  <c:v>4</c:v>
                </c:pt>
                <c:pt idx="4">
                  <c:v>4</c:v>
                </c:pt>
                <c:pt idx="5">
                  <c:v>4.5</c:v>
                </c:pt>
                <c:pt idx="6">
                  <c:v>3.8999999999996362</c:v>
                </c:pt>
                <c:pt idx="7">
                  <c:v>4</c:v>
                </c:pt>
                <c:pt idx="8">
                  <c:v>3.6000000000003638</c:v>
                </c:pt>
                <c:pt idx="9">
                  <c:v>3</c:v>
                </c:pt>
                <c:pt idx="10">
                  <c:v>2.1999999999998181</c:v>
                </c:pt>
                <c:pt idx="11">
                  <c:v>1.6999999999998181</c:v>
                </c:pt>
                <c:pt idx="12">
                  <c:v>0.8000000000001819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69-4D53-45BC-AE00-AAD95FAE982C}"/>
            </c:ext>
          </c:extLst>
        </c:ser>
        <c:ser>
          <c:idx val="27"/>
          <c:order val="100"/>
          <c:spPr>
            <a:ln w="19050" cap="rnd">
              <a:solidFill>
                <a:schemeClr val="accent6"/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1'!$H$12:$H$39</c:f>
              <c:numCache>
                <c:formatCode>General</c:formatCode>
                <c:ptCount val="28"/>
                <c:pt idx="0">
                  <c:v>2.5</c:v>
                </c:pt>
                <c:pt idx="1">
                  <c:v>2.6500000000000909</c:v>
                </c:pt>
                <c:pt idx="2">
                  <c:v>2.0999999999999091</c:v>
                </c:pt>
                <c:pt idx="3">
                  <c:v>2</c:v>
                </c:pt>
                <c:pt idx="4">
                  <c:v>2</c:v>
                </c:pt>
                <c:pt idx="5">
                  <c:v>2.25</c:v>
                </c:pt>
                <c:pt idx="6">
                  <c:v>1.9499999999998181</c:v>
                </c:pt>
                <c:pt idx="7">
                  <c:v>2</c:v>
                </c:pt>
                <c:pt idx="8">
                  <c:v>1.8000000000001819</c:v>
                </c:pt>
                <c:pt idx="9">
                  <c:v>1.5</c:v>
                </c:pt>
                <c:pt idx="10">
                  <c:v>1.0999999999999091</c:v>
                </c:pt>
                <c:pt idx="11">
                  <c:v>0.84999999999990905</c:v>
                </c:pt>
                <c:pt idx="12">
                  <c:v>0.40000000000009095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6B-4D53-45BC-AE00-AAD95FAE982C}"/>
            </c:ext>
          </c:extLst>
        </c:ser>
        <c:ser>
          <c:idx val="28"/>
          <c:order val="101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1'!$I$12:$I$39</c:f>
              <c:numCache>
                <c:formatCode>General</c:formatCode>
                <c:ptCount val="28"/>
                <c:pt idx="0">
                  <c:v>53</c:v>
                </c:pt>
                <c:pt idx="1">
                  <c:v>63.600000000000364</c:v>
                </c:pt>
                <c:pt idx="2">
                  <c:v>72</c:v>
                </c:pt>
                <c:pt idx="3">
                  <c:v>80</c:v>
                </c:pt>
                <c:pt idx="4">
                  <c:v>88</c:v>
                </c:pt>
                <c:pt idx="5">
                  <c:v>97</c:v>
                </c:pt>
                <c:pt idx="6">
                  <c:v>104.79999999999927</c:v>
                </c:pt>
                <c:pt idx="7">
                  <c:v>112.79999999999927</c:v>
                </c:pt>
                <c:pt idx="8">
                  <c:v>120</c:v>
                </c:pt>
                <c:pt idx="9">
                  <c:v>126</c:v>
                </c:pt>
                <c:pt idx="10">
                  <c:v>130.39999999999964</c:v>
                </c:pt>
                <c:pt idx="11">
                  <c:v>133.79999999999927</c:v>
                </c:pt>
                <c:pt idx="12">
                  <c:v>135.39999999999964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6D-4D53-45BC-AE00-AAD95FAE982C}"/>
            </c:ext>
          </c:extLst>
        </c:ser>
        <c:ser>
          <c:idx val="29"/>
          <c:order val="102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1'!$J$12:$J$39</c:f>
              <c:numCache>
                <c:formatCode>General</c:formatCode>
                <c:ptCount val="28"/>
                <c:pt idx="0">
                  <c:v>53000</c:v>
                </c:pt>
                <c:pt idx="1">
                  <c:v>63600.000000000364</c:v>
                </c:pt>
                <c:pt idx="2">
                  <c:v>72000</c:v>
                </c:pt>
                <c:pt idx="3">
                  <c:v>80000</c:v>
                </c:pt>
                <c:pt idx="4">
                  <c:v>88000</c:v>
                </c:pt>
                <c:pt idx="5">
                  <c:v>97000</c:v>
                </c:pt>
                <c:pt idx="6">
                  <c:v>104799.99999999927</c:v>
                </c:pt>
                <c:pt idx="7">
                  <c:v>112799.99999999927</c:v>
                </c:pt>
                <c:pt idx="8">
                  <c:v>120000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6F-4D53-45BC-AE00-AAD95FAE982C}"/>
            </c:ext>
          </c:extLst>
        </c:ser>
        <c:ser>
          <c:idx val="30"/>
          <c:order val="103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1'!$K$12:$K$39</c:f>
              <c:numCache>
                <c:formatCode>0.00</c:formatCode>
                <c:ptCount val="28"/>
                <c:pt idx="0">
                  <c:v>50348.805743105833</c:v>
                </c:pt>
                <c:pt idx="1">
                  <c:v>60211.760227713217</c:v>
                </c:pt>
                <c:pt idx="2">
                  <c:v>67243.58481210623</c:v>
                </c:pt>
                <c:pt idx="3">
                  <c:v>75738.063179513047</c:v>
                </c:pt>
                <c:pt idx="4">
                  <c:v>83598.017082892708</c:v>
                </c:pt>
                <c:pt idx="5">
                  <c:v>91832.401605159583</c:v>
                </c:pt>
                <c:pt idx="6">
                  <c:v>98878.411928507252</c:v>
                </c:pt>
                <c:pt idx="7">
                  <c:v>106426.38230472924</c:v>
                </c:pt>
                <c:pt idx="8">
                  <c:v>113219.55564332972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71-4D53-45BC-AE00-AAD95FAE982C}"/>
            </c:ext>
          </c:extLst>
        </c:ser>
        <c:ser>
          <c:idx val="0"/>
          <c:order val="104"/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1'!$C$12:$C$39</c:f>
            </c:numRef>
          </c:yVal>
          <c:smooth val="1"/>
          <c:extLst>
            <c:ext xmlns:c16="http://schemas.microsoft.com/office/drawing/2014/chart" uri="{C3380CC4-5D6E-409C-BE32-E72D297353CC}">
              <c16:uniqueId val="{00000273-4D53-45BC-AE00-AAD95FAE982C}"/>
            </c:ext>
          </c:extLst>
        </c:ser>
        <c:ser>
          <c:idx val="1"/>
          <c:order val="105"/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1'!$D$12:$D$39</c:f>
            </c:numRef>
          </c:yVal>
          <c:smooth val="1"/>
          <c:extLst>
            <c:ext xmlns:c16="http://schemas.microsoft.com/office/drawing/2014/chart" uri="{C3380CC4-5D6E-409C-BE32-E72D297353CC}">
              <c16:uniqueId val="{00000275-4D53-45BC-AE00-AAD95FAE982C}"/>
            </c:ext>
          </c:extLst>
        </c:ser>
        <c:ser>
          <c:idx val="2"/>
          <c:order val="106"/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1'!$E$12:$E$39</c:f>
            </c:numRef>
          </c:yVal>
          <c:smooth val="1"/>
          <c:extLst>
            <c:ext xmlns:c16="http://schemas.microsoft.com/office/drawing/2014/chart" uri="{C3380CC4-5D6E-409C-BE32-E72D297353CC}">
              <c16:uniqueId val="{00000277-4D53-45BC-AE00-AAD95FAE982C}"/>
            </c:ext>
          </c:extLst>
        </c:ser>
        <c:ser>
          <c:idx val="3"/>
          <c:order val="107"/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1'!$F$12:$F$39</c:f>
            </c:numRef>
          </c:yVal>
          <c:smooth val="1"/>
          <c:extLst>
            <c:ext xmlns:c16="http://schemas.microsoft.com/office/drawing/2014/chart" uri="{C3380CC4-5D6E-409C-BE32-E72D297353CC}">
              <c16:uniqueId val="{00000279-4D53-45BC-AE00-AAD95FAE982C}"/>
            </c:ext>
          </c:extLst>
        </c:ser>
        <c:ser>
          <c:idx val="4"/>
          <c:order val="108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1'!$G$12:$G$39</c:f>
              <c:numCache>
                <c:formatCode>General</c:formatCode>
                <c:ptCount val="28"/>
                <c:pt idx="0">
                  <c:v>5</c:v>
                </c:pt>
                <c:pt idx="1">
                  <c:v>5.3000000000001819</c:v>
                </c:pt>
                <c:pt idx="2">
                  <c:v>4.1999999999998181</c:v>
                </c:pt>
                <c:pt idx="3">
                  <c:v>4</c:v>
                </c:pt>
                <c:pt idx="4">
                  <c:v>4</c:v>
                </c:pt>
                <c:pt idx="5">
                  <c:v>4.5</c:v>
                </c:pt>
                <c:pt idx="6">
                  <c:v>3.8999999999996362</c:v>
                </c:pt>
                <c:pt idx="7">
                  <c:v>4</c:v>
                </c:pt>
                <c:pt idx="8">
                  <c:v>3.6000000000003638</c:v>
                </c:pt>
                <c:pt idx="9">
                  <c:v>3</c:v>
                </c:pt>
                <c:pt idx="10">
                  <c:v>2.1999999999998181</c:v>
                </c:pt>
                <c:pt idx="11">
                  <c:v>1.6999999999998181</c:v>
                </c:pt>
                <c:pt idx="12">
                  <c:v>0.8000000000001819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7B-4D53-45BC-AE00-AAD95FAE982C}"/>
            </c:ext>
          </c:extLst>
        </c:ser>
        <c:ser>
          <c:idx val="5"/>
          <c:order val="109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1'!$H$12:$H$39</c:f>
              <c:numCache>
                <c:formatCode>General</c:formatCode>
                <c:ptCount val="28"/>
                <c:pt idx="0">
                  <c:v>2.5</c:v>
                </c:pt>
                <c:pt idx="1">
                  <c:v>2.6500000000000909</c:v>
                </c:pt>
                <c:pt idx="2">
                  <c:v>2.0999999999999091</c:v>
                </c:pt>
                <c:pt idx="3">
                  <c:v>2</c:v>
                </c:pt>
                <c:pt idx="4">
                  <c:v>2</c:v>
                </c:pt>
                <c:pt idx="5">
                  <c:v>2.25</c:v>
                </c:pt>
                <c:pt idx="6">
                  <c:v>1.9499999999998181</c:v>
                </c:pt>
                <c:pt idx="7">
                  <c:v>2</c:v>
                </c:pt>
                <c:pt idx="8">
                  <c:v>1.8000000000001819</c:v>
                </c:pt>
                <c:pt idx="9">
                  <c:v>1.5</c:v>
                </c:pt>
                <c:pt idx="10">
                  <c:v>1.0999999999999091</c:v>
                </c:pt>
                <c:pt idx="11">
                  <c:v>0.84999999999990905</c:v>
                </c:pt>
                <c:pt idx="12">
                  <c:v>0.40000000000009095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7D-4D53-45BC-AE00-AAD95FAE982C}"/>
            </c:ext>
          </c:extLst>
        </c:ser>
        <c:ser>
          <c:idx val="6"/>
          <c:order val="110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1'!$I$12:$I$39</c:f>
              <c:numCache>
                <c:formatCode>General</c:formatCode>
                <c:ptCount val="28"/>
                <c:pt idx="0">
                  <c:v>53</c:v>
                </c:pt>
                <c:pt idx="1">
                  <c:v>63.600000000000364</c:v>
                </c:pt>
                <c:pt idx="2">
                  <c:v>72</c:v>
                </c:pt>
                <c:pt idx="3">
                  <c:v>80</c:v>
                </c:pt>
                <c:pt idx="4">
                  <c:v>88</c:v>
                </c:pt>
                <c:pt idx="5">
                  <c:v>97</c:v>
                </c:pt>
                <c:pt idx="6">
                  <c:v>104.79999999999927</c:v>
                </c:pt>
                <c:pt idx="7">
                  <c:v>112.79999999999927</c:v>
                </c:pt>
                <c:pt idx="8">
                  <c:v>120</c:v>
                </c:pt>
                <c:pt idx="9">
                  <c:v>126</c:v>
                </c:pt>
                <c:pt idx="10">
                  <c:v>130.39999999999964</c:v>
                </c:pt>
                <c:pt idx="11">
                  <c:v>133.79999999999927</c:v>
                </c:pt>
                <c:pt idx="12">
                  <c:v>135.39999999999964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7F-4D53-45BC-AE00-AAD95FAE982C}"/>
            </c:ext>
          </c:extLst>
        </c:ser>
        <c:ser>
          <c:idx val="7"/>
          <c:order val="111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1'!$J$12:$J$39</c:f>
              <c:numCache>
                <c:formatCode>General</c:formatCode>
                <c:ptCount val="28"/>
                <c:pt idx="0">
                  <c:v>53000</c:v>
                </c:pt>
                <c:pt idx="1">
                  <c:v>63600.000000000364</c:v>
                </c:pt>
                <c:pt idx="2">
                  <c:v>72000</c:v>
                </c:pt>
                <c:pt idx="3">
                  <c:v>80000</c:v>
                </c:pt>
                <c:pt idx="4">
                  <c:v>88000</c:v>
                </c:pt>
                <c:pt idx="5">
                  <c:v>97000</c:v>
                </c:pt>
                <c:pt idx="6">
                  <c:v>104799.99999999927</c:v>
                </c:pt>
                <c:pt idx="7">
                  <c:v>112799.99999999927</c:v>
                </c:pt>
                <c:pt idx="8">
                  <c:v>120000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81-4D53-45BC-AE00-AAD95FAE982C}"/>
            </c:ext>
          </c:extLst>
        </c:ser>
        <c:ser>
          <c:idx val="8"/>
          <c:order val="112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'BIOGÁS 1'!$B$12:$B$39</c:f>
              <c:numCache>
                <c:formatCode>General</c:formatCode>
                <c:ptCount val="28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</c:numCache>
            </c:numRef>
          </c:xVal>
          <c:yVal>
            <c:numRef>
              <c:f>'BIOGÁS 1'!$K$12:$K$39</c:f>
              <c:numCache>
                <c:formatCode>0.00</c:formatCode>
                <c:ptCount val="28"/>
                <c:pt idx="0">
                  <c:v>50348.805743105833</c:v>
                </c:pt>
                <c:pt idx="1">
                  <c:v>60211.760227713217</c:v>
                </c:pt>
                <c:pt idx="2">
                  <c:v>67243.58481210623</c:v>
                </c:pt>
                <c:pt idx="3">
                  <c:v>75738.063179513047</c:v>
                </c:pt>
                <c:pt idx="4">
                  <c:v>83598.017082892708</c:v>
                </c:pt>
                <c:pt idx="5">
                  <c:v>91832.401605159583</c:v>
                </c:pt>
                <c:pt idx="6">
                  <c:v>98878.411928507252</c:v>
                </c:pt>
                <c:pt idx="7">
                  <c:v>106426.38230472924</c:v>
                </c:pt>
                <c:pt idx="8">
                  <c:v>113219.55564332972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283-4D53-45BC-AE00-AAD95FAE9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133647"/>
        <c:axId val="291130735"/>
        <c:extLst>
          <c:ext xmlns:c15="http://schemas.microsoft.com/office/drawing/2012/chart" uri="{02D57815-91ED-43cb-92C2-25804820EDAC}">
            <c15:filteredScatterSeries>
              <c15:ser>
                <c:idx val="86"/>
                <c:order val="3"/>
                <c:xVal>
                  <c:numRef>
                    <c:extLst>
                      <c:ext uri="{02D57815-91ED-43cb-92C2-25804820EDAC}">
                        <c15:formulaRef>
                          <c15:sqref>'BIOGÁS 1'!$B$43:$B$56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93</c:v>
                      </c:pt>
                      <c:pt idx="1">
                        <c:v>96</c:v>
                      </c:pt>
                      <c:pt idx="2">
                        <c:v>98</c:v>
                      </c:pt>
                      <c:pt idx="3">
                        <c:v>100</c:v>
                      </c:pt>
                      <c:pt idx="4">
                        <c:v>102</c:v>
                      </c:pt>
                      <c:pt idx="5">
                        <c:v>104</c:v>
                      </c:pt>
                      <c:pt idx="6">
                        <c:v>107</c:v>
                      </c:pt>
                      <c:pt idx="7">
                        <c:v>109</c:v>
                      </c:pt>
                      <c:pt idx="8">
                        <c:v>111</c:v>
                      </c:pt>
                      <c:pt idx="9">
                        <c:v>114</c:v>
                      </c:pt>
                      <c:pt idx="10">
                        <c:v>117</c:v>
                      </c:pt>
                      <c:pt idx="11">
                        <c:v>119</c:v>
                      </c:pt>
                      <c:pt idx="12">
                        <c:v>122</c:v>
                      </c:pt>
                      <c:pt idx="13">
                        <c:v>124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'BIOGÁS 1'!$X$44:$X$56</c15:sqref>
                        </c15:formulaRef>
                      </c:ext>
                    </c:extLst>
                    <c:numCache>
                      <c:formatCode>0.00</c:formatCode>
                      <c:ptCount val="13"/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2BF-4D53-45BC-AE00-AAD95FAE982C}"/>
                  </c:ext>
                </c:extLst>
              </c15:ser>
            </c15:filteredScatterSeries>
            <c15:filteredScatterSeries>
              <c15:ser>
                <c:idx val="115"/>
                <c:order val="85"/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'BIOGÁS 1'!$B$43:$B$56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93</c:v>
                      </c:pt>
                      <c:pt idx="1">
                        <c:v>96</c:v>
                      </c:pt>
                      <c:pt idx="2">
                        <c:v>98</c:v>
                      </c:pt>
                      <c:pt idx="3">
                        <c:v>100</c:v>
                      </c:pt>
                      <c:pt idx="4">
                        <c:v>102</c:v>
                      </c:pt>
                      <c:pt idx="5">
                        <c:v>104</c:v>
                      </c:pt>
                      <c:pt idx="6">
                        <c:v>107</c:v>
                      </c:pt>
                      <c:pt idx="7">
                        <c:v>109</c:v>
                      </c:pt>
                      <c:pt idx="8">
                        <c:v>111</c:v>
                      </c:pt>
                      <c:pt idx="9">
                        <c:v>114</c:v>
                      </c:pt>
                      <c:pt idx="10">
                        <c:v>117</c:v>
                      </c:pt>
                      <c:pt idx="11">
                        <c:v>119</c:v>
                      </c:pt>
                      <c:pt idx="12">
                        <c:v>122</c:v>
                      </c:pt>
                      <c:pt idx="13">
                        <c:v>124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'BIOGÁS 1'!$X$44:$X$56</c15:sqref>
                        </c15:formulaRef>
                      </c:ext>
                    </c:extLst>
                    <c:numCache>
                      <c:formatCode>0.00</c:formatCode>
                      <c:ptCount val="13"/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2DC-4D53-45BC-AE00-AAD95FAE982C}"/>
                  </c:ext>
                </c:extLst>
              </c15:ser>
            </c15:filteredScatterSeries>
          </c:ext>
        </c:extLst>
      </c:scatterChart>
      <c:valAx>
        <c:axId val="291133647"/>
        <c:scaling>
          <c:orientation val="minMax"/>
          <c:max val="160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Tiempo (días)</a:t>
                </a:r>
                <a:endParaRPr lang="es-MX" sz="1400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91130735"/>
        <c:crosses val="autoZero"/>
        <c:crossBetween val="midCat"/>
        <c:majorUnit val="8"/>
      </c:valAx>
      <c:valAx>
        <c:axId val="29113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de metano (</a:t>
                </a:r>
                <a:r>
                  <a:rPr lang="es-MX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lts)</a:t>
                </a:r>
                <a:endParaRPr lang="es-MX" sz="1400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8567962851441678E-2"/>
              <c:y val="0.308058199650331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91133647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Producción acumulada de biogás &amp; metano</a:t>
            </a:r>
            <a:endParaRPr lang="es-MX" sz="14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MX" sz="14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Carga</a:t>
            </a:r>
            <a:r>
              <a:rPr lang="en-US" sz="14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orgánica media</a:t>
            </a:r>
            <a:endParaRPr lang="es-MX" sz="14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2 gSV/L/D</a:t>
            </a:r>
            <a:endParaRPr lang="es-MX" sz="14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 sz="14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7062611569584288"/>
          <c:y val="0.20880959373450922"/>
          <c:w val="0.78948658576336439"/>
          <c:h val="0.642047968274868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'BIOGÁS 1'!$B$42:$B$55</c:f>
              <c:numCache>
                <c:formatCode>General</c:formatCode>
                <c:ptCount val="14"/>
                <c:pt idx="0">
                  <c:v>91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100</c:v>
                </c:pt>
                <c:pt idx="5">
                  <c:v>102</c:v>
                </c:pt>
                <c:pt idx="6">
                  <c:v>104</c:v>
                </c:pt>
                <c:pt idx="7">
                  <c:v>107</c:v>
                </c:pt>
                <c:pt idx="8">
                  <c:v>109</c:v>
                </c:pt>
                <c:pt idx="9">
                  <c:v>111</c:v>
                </c:pt>
                <c:pt idx="10">
                  <c:v>114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</c:numCache>
            </c:numRef>
          </c:xVal>
          <c:yVal>
            <c:numRef>
              <c:f>'BIOGÁS 1'!$C$42:$C$55</c:f>
            </c:numRef>
          </c:yVal>
          <c:smooth val="1"/>
          <c:extLst>
            <c:ext xmlns:c16="http://schemas.microsoft.com/office/drawing/2014/chart" uri="{C3380CC4-5D6E-409C-BE32-E72D297353CC}">
              <c16:uniqueId val="{00000000-C712-4B41-8AB4-663264A7C04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'BIOGÁS 1'!$B$42:$B$55</c:f>
              <c:numCache>
                <c:formatCode>General</c:formatCode>
                <c:ptCount val="14"/>
                <c:pt idx="0">
                  <c:v>91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100</c:v>
                </c:pt>
                <c:pt idx="5">
                  <c:v>102</c:v>
                </c:pt>
                <c:pt idx="6">
                  <c:v>104</c:v>
                </c:pt>
                <c:pt idx="7">
                  <c:v>107</c:v>
                </c:pt>
                <c:pt idx="8">
                  <c:v>109</c:v>
                </c:pt>
                <c:pt idx="9">
                  <c:v>111</c:v>
                </c:pt>
                <c:pt idx="10">
                  <c:v>114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</c:numCache>
            </c:numRef>
          </c:xVal>
          <c:yVal>
            <c:numRef>
              <c:f>'BIOGÁS 1'!$D$42:$D$55</c:f>
            </c:numRef>
          </c:yVal>
          <c:smooth val="1"/>
          <c:extLst>
            <c:ext xmlns:c16="http://schemas.microsoft.com/office/drawing/2014/chart" uri="{C3380CC4-5D6E-409C-BE32-E72D297353CC}">
              <c16:uniqueId val="{00000001-C712-4B41-8AB4-663264A7C04F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'BIOGÁS 1'!$B$42:$B$55</c:f>
              <c:numCache>
                <c:formatCode>General</c:formatCode>
                <c:ptCount val="14"/>
                <c:pt idx="0">
                  <c:v>91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100</c:v>
                </c:pt>
                <c:pt idx="5">
                  <c:v>102</c:v>
                </c:pt>
                <c:pt idx="6">
                  <c:v>104</c:v>
                </c:pt>
                <c:pt idx="7">
                  <c:v>107</c:v>
                </c:pt>
                <c:pt idx="8">
                  <c:v>109</c:v>
                </c:pt>
                <c:pt idx="9">
                  <c:v>111</c:v>
                </c:pt>
                <c:pt idx="10">
                  <c:v>114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</c:numCache>
            </c:numRef>
          </c:xVal>
          <c:yVal>
            <c:numRef>
              <c:f>'BIOGÁS 1'!$E$42:$E$55</c:f>
            </c:numRef>
          </c:yVal>
          <c:smooth val="1"/>
          <c:extLst>
            <c:ext xmlns:c16="http://schemas.microsoft.com/office/drawing/2014/chart" uri="{C3380CC4-5D6E-409C-BE32-E72D297353CC}">
              <c16:uniqueId val="{00000002-C712-4B41-8AB4-663264A7C04F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'BIOGÁS 1'!$B$42:$B$55</c:f>
              <c:numCache>
                <c:formatCode>General</c:formatCode>
                <c:ptCount val="14"/>
                <c:pt idx="0">
                  <c:v>91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100</c:v>
                </c:pt>
                <c:pt idx="5">
                  <c:v>102</c:v>
                </c:pt>
                <c:pt idx="6">
                  <c:v>104</c:v>
                </c:pt>
                <c:pt idx="7">
                  <c:v>107</c:v>
                </c:pt>
                <c:pt idx="8">
                  <c:v>109</c:v>
                </c:pt>
                <c:pt idx="9">
                  <c:v>111</c:v>
                </c:pt>
                <c:pt idx="10">
                  <c:v>114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</c:numCache>
            </c:numRef>
          </c:xVal>
          <c:yVal>
            <c:numRef>
              <c:f>'BIOGÁS 1'!$F$42:$F$55</c:f>
            </c:numRef>
          </c:yVal>
          <c:smooth val="1"/>
          <c:extLst>
            <c:ext xmlns:c16="http://schemas.microsoft.com/office/drawing/2014/chart" uri="{C3380CC4-5D6E-409C-BE32-E72D297353CC}">
              <c16:uniqueId val="{00000003-C712-4B41-8AB4-663264A7C04F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'BIOGÁS 1'!$B$42:$B$55</c:f>
              <c:numCache>
                <c:formatCode>General</c:formatCode>
                <c:ptCount val="14"/>
                <c:pt idx="0">
                  <c:v>91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100</c:v>
                </c:pt>
                <c:pt idx="5">
                  <c:v>102</c:v>
                </c:pt>
                <c:pt idx="6">
                  <c:v>104</c:v>
                </c:pt>
                <c:pt idx="7">
                  <c:v>107</c:v>
                </c:pt>
                <c:pt idx="8">
                  <c:v>109</c:v>
                </c:pt>
                <c:pt idx="9">
                  <c:v>111</c:v>
                </c:pt>
                <c:pt idx="10">
                  <c:v>114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</c:numCache>
            </c:numRef>
          </c:xVal>
          <c:yVal>
            <c:numRef>
              <c:f>'BIOGÁS 1'!$G$42:$G$55</c:f>
              <c:numCache>
                <c:formatCode>General</c:formatCode>
                <c:ptCount val="1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712-4B41-8AB4-663264A7C04F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'BIOGÁS 1'!$B$42:$B$55</c:f>
              <c:numCache>
                <c:formatCode>General</c:formatCode>
                <c:ptCount val="14"/>
                <c:pt idx="0">
                  <c:v>91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100</c:v>
                </c:pt>
                <c:pt idx="5">
                  <c:v>102</c:v>
                </c:pt>
                <c:pt idx="6">
                  <c:v>104</c:v>
                </c:pt>
                <c:pt idx="7">
                  <c:v>107</c:v>
                </c:pt>
                <c:pt idx="8">
                  <c:v>109</c:v>
                </c:pt>
                <c:pt idx="9">
                  <c:v>111</c:v>
                </c:pt>
                <c:pt idx="10">
                  <c:v>114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</c:numCache>
            </c:numRef>
          </c:xVal>
          <c:yVal>
            <c:numRef>
              <c:f>'BIOGÁS 1'!$H$42:$H$55</c:f>
              <c:numCache>
                <c:formatCode>General</c:formatCode>
                <c:ptCount val="1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712-4B41-8AB4-663264A7C04F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'BIOGÁS 1'!$B$42:$B$55</c:f>
              <c:numCache>
                <c:formatCode>General</c:formatCode>
                <c:ptCount val="14"/>
                <c:pt idx="0">
                  <c:v>91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100</c:v>
                </c:pt>
                <c:pt idx="5">
                  <c:v>102</c:v>
                </c:pt>
                <c:pt idx="6">
                  <c:v>104</c:v>
                </c:pt>
                <c:pt idx="7">
                  <c:v>107</c:v>
                </c:pt>
                <c:pt idx="8">
                  <c:v>109</c:v>
                </c:pt>
                <c:pt idx="9">
                  <c:v>111</c:v>
                </c:pt>
                <c:pt idx="10">
                  <c:v>114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</c:numCache>
            </c:numRef>
          </c:xVal>
          <c:yVal>
            <c:numRef>
              <c:f>'BIOGÁS 1'!$I$42:$I$55</c:f>
              <c:numCache>
                <c:formatCode>General</c:formatCode>
                <c:ptCount val="1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712-4B41-8AB4-663264A7C04F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'BIOGÁS 1'!$B$42:$B$55</c:f>
              <c:numCache>
                <c:formatCode>General</c:formatCode>
                <c:ptCount val="14"/>
                <c:pt idx="0">
                  <c:v>91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100</c:v>
                </c:pt>
                <c:pt idx="5">
                  <c:v>102</c:v>
                </c:pt>
                <c:pt idx="6">
                  <c:v>104</c:v>
                </c:pt>
                <c:pt idx="7">
                  <c:v>107</c:v>
                </c:pt>
                <c:pt idx="8">
                  <c:v>109</c:v>
                </c:pt>
                <c:pt idx="9">
                  <c:v>111</c:v>
                </c:pt>
                <c:pt idx="10">
                  <c:v>114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</c:numCache>
            </c:numRef>
          </c:xVal>
          <c:yVal>
            <c:numRef>
              <c:f>'BIOGÁS 1'!$J$42:$J$55</c:f>
              <c:numCache>
                <c:formatCode>General</c:formatCode>
                <c:ptCount val="1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712-4B41-8AB4-663264A7C04F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'BIOGÁS 1'!$B$42:$B$55</c:f>
              <c:numCache>
                <c:formatCode>General</c:formatCode>
                <c:ptCount val="14"/>
                <c:pt idx="0">
                  <c:v>91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100</c:v>
                </c:pt>
                <c:pt idx="5">
                  <c:v>102</c:v>
                </c:pt>
                <c:pt idx="6">
                  <c:v>104</c:v>
                </c:pt>
                <c:pt idx="7">
                  <c:v>107</c:v>
                </c:pt>
                <c:pt idx="8">
                  <c:v>109</c:v>
                </c:pt>
                <c:pt idx="9">
                  <c:v>111</c:v>
                </c:pt>
                <c:pt idx="10">
                  <c:v>114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</c:numCache>
            </c:numRef>
          </c:xVal>
          <c:yVal>
            <c:numRef>
              <c:f>'BIOGÁS 1'!$K$42:$K$55</c:f>
              <c:numCache>
                <c:formatCode>0.00</c:formatCode>
                <c:ptCount val="1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C712-4B41-8AB4-663264A7C04F}"/>
            </c:ext>
          </c:extLst>
        </c:ser>
        <c:ser>
          <c:idx val="9"/>
          <c:order val="9"/>
          <c:tx>
            <c:v>Produccion acumulada de biogás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'BIOGÁS 1'!$B$42:$B$55</c:f>
              <c:numCache>
                <c:formatCode>General</c:formatCode>
                <c:ptCount val="14"/>
                <c:pt idx="0">
                  <c:v>91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100</c:v>
                </c:pt>
                <c:pt idx="5">
                  <c:v>102</c:v>
                </c:pt>
                <c:pt idx="6">
                  <c:v>104</c:v>
                </c:pt>
                <c:pt idx="7">
                  <c:v>107</c:v>
                </c:pt>
                <c:pt idx="8">
                  <c:v>109</c:v>
                </c:pt>
                <c:pt idx="9">
                  <c:v>111</c:v>
                </c:pt>
                <c:pt idx="10">
                  <c:v>114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</c:numCache>
            </c:numRef>
          </c:xVal>
          <c:yVal>
            <c:numRef>
              <c:f>'BIOGÁS 1'!$L$42:$L$55</c:f>
              <c:numCache>
                <c:formatCode>0.00</c:formatCode>
                <c:ptCount val="1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C712-4B41-8AB4-663264A7C04F}"/>
            </c:ext>
          </c:extLst>
        </c:ser>
        <c:ser>
          <c:idx val="10"/>
          <c:order val="10"/>
          <c:tx>
            <c:v>Producción acumulada de metano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'BIOGÁS 1'!$B$42:$B$55</c:f>
              <c:numCache>
                <c:formatCode>General</c:formatCode>
                <c:ptCount val="14"/>
                <c:pt idx="0">
                  <c:v>91</c:v>
                </c:pt>
                <c:pt idx="1">
                  <c:v>93</c:v>
                </c:pt>
                <c:pt idx="2">
                  <c:v>96</c:v>
                </c:pt>
                <c:pt idx="3">
                  <c:v>98</c:v>
                </c:pt>
                <c:pt idx="4">
                  <c:v>100</c:v>
                </c:pt>
                <c:pt idx="5">
                  <c:v>102</c:v>
                </c:pt>
                <c:pt idx="6">
                  <c:v>104</c:v>
                </c:pt>
                <c:pt idx="7">
                  <c:v>107</c:v>
                </c:pt>
                <c:pt idx="8">
                  <c:v>109</c:v>
                </c:pt>
                <c:pt idx="9">
                  <c:v>111</c:v>
                </c:pt>
                <c:pt idx="10">
                  <c:v>114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</c:numCache>
            </c:numRef>
          </c:xVal>
          <c:yVal>
            <c:numRef>
              <c:f>'BIOGÁS 1'!$V$42:$V$55</c:f>
              <c:numCache>
                <c:formatCode>0.00</c:formatCode>
                <c:ptCount val="1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712-4B41-8AB4-663264A7C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128175"/>
        <c:axId val="421137743"/>
      </c:scatterChart>
      <c:valAx>
        <c:axId val="421128175"/>
        <c:scaling>
          <c:orientation val="minMax"/>
          <c:max val="125"/>
          <c:min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Tiempo (días)</a:t>
                </a:r>
                <a:endParaRPr lang="es-MX" sz="1400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21137743"/>
        <c:crosses val="autoZero"/>
        <c:crossBetween val="midCat"/>
        <c:majorUnit val="4"/>
      </c:valAx>
      <c:valAx>
        <c:axId val="421137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 sz="1400" b="1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de biogás y metano (</a:t>
                </a:r>
                <a:r>
                  <a:rPr lang="es-MX" sz="1400" b="1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lts)</a:t>
                </a:r>
                <a:endParaRPr lang="es-MX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680256917550433E-2"/>
              <c:y val="0.234758855237185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211281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920198657858587"/>
          <c:y val="0.23758355952906218"/>
          <c:w val="0.31188489796220253"/>
          <c:h val="0.121500262765502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Producción acumulada de biogás &amp; metano</a:t>
            </a:r>
            <a:endParaRPr lang="es-MX" sz="14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MX" sz="14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Carga</a:t>
            </a:r>
            <a:r>
              <a:rPr lang="en-US" sz="14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orgánica alta</a:t>
            </a:r>
            <a:endParaRPr lang="es-MX" sz="14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3 gSV/L/D</a:t>
            </a:r>
            <a:endParaRPr lang="es-MX" sz="14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5908904660523687"/>
          <c:y val="0.175010343567509"/>
          <c:w val="0.78180759716883841"/>
          <c:h val="0.69578697183630289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'BIOGÁS 1'!$B$56:$B$70</c:f>
              <c:numCache>
                <c:formatCode>General</c:formatCode>
                <c:ptCount val="15"/>
                <c:pt idx="0">
                  <c:v>124</c:v>
                </c:pt>
                <c:pt idx="1">
                  <c:v>126</c:v>
                </c:pt>
                <c:pt idx="2">
                  <c:v>129</c:v>
                </c:pt>
                <c:pt idx="3">
                  <c:v>131</c:v>
                </c:pt>
                <c:pt idx="4">
                  <c:v>133</c:v>
                </c:pt>
                <c:pt idx="5">
                  <c:v>136</c:v>
                </c:pt>
                <c:pt idx="6">
                  <c:v>138</c:v>
                </c:pt>
                <c:pt idx="7">
                  <c:v>140</c:v>
                </c:pt>
                <c:pt idx="8">
                  <c:v>143</c:v>
                </c:pt>
                <c:pt idx="9">
                  <c:v>145</c:v>
                </c:pt>
                <c:pt idx="10">
                  <c:v>147</c:v>
                </c:pt>
                <c:pt idx="11">
                  <c:v>150</c:v>
                </c:pt>
                <c:pt idx="12">
                  <c:v>152</c:v>
                </c:pt>
                <c:pt idx="13">
                  <c:v>154</c:v>
                </c:pt>
                <c:pt idx="14">
                  <c:v>156</c:v>
                </c:pt>
              </c:numCache>
            </c:numRef>
          </c:xVal>
          <c:yVal>
            <c:numRef>
              <c:f>'BIOGÁS 1'!$C$56:$C$70</c:f>
            </c:numRef>
          </c:yVal>
          <c:smooth val="1"/>
          <c:extLst>
            <c:ext xmlns:c16="http://schemas.microsoft.com/office/drawing/2014/chart" uri="{C3380CC4-5D6E-409C-BE32-E72D297353CC}">
              <c16:uniqueId val="{00000000-E613-47BD-9583-9C98F377772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'BIOGÁS 1'!$B$56:$B$70</c:f>
              <c:numCache>
                <c:formatCode>General</c:formatCode>
                <c:ptCount val="15"/>
                <c:pt idx="0">
                  <c:v>124</c:v>
                </c:pt>
                <c:pt idx="1">
                  <c:v>126</c:v>
                </c:pt>
                <c:pt idx="2">
                  <c:v>129</c:v>
                </c:pt>
                <c:pt idx="3">
                  <c:v>131</c:v>
                </c:pt>
                <c:pt idx="4">
                  <c:v>133</c:v>
                </c:pt>
                <c:pt idx="5">
                  <c:v>136</c:v>
                </c:pt>
                <c:pt idx="6">
                  <c:v>138</c:v>
                </c:pt>
                <c:pt idx="7">
                  <c:v>140</c:v>
                </c:pt>
                <c:pt idx="8">
                  <c:v>143</c:v>
                </c:pt>
                <c:pt idx="9">
                  <c:v>145</c:v>
                </c:pt>
                <c:pt idx="10">
                  <c:v>147</c:v>
                </c:pt>
                <c:pt idx="11">
                  <c:v>150</c:v>
                </c:pt>
                <c:pt idx="12">
                  <c:v>152</c:v>
                </c:pt>
                <c:pt idx="13">
                  <c:v>154</c:v>
                </c:pt>
                <c:pt idx="14">
                  <c:v>156</c:v>
                </c:pt>
              </c:numCache>
            </c:numRef>
          </c:xVal>
          <c:yVal>
            <c:numRef>
              <c:f>'BIOGÁS 1'!$D$56:$D$70</c:f>
            </c:numRef>
          </c:yVal>
          <c:smooth val="1"/>
          <c:extLst>
            <c:ext xmlns:c16="http://schemas.microsoft.com/office/drawing/2014/chart" uri="{C3380CC4-5D6E-409C-BE32-E72D297353CC}">
              <c16:uniqueId val="{00000001-E613-47BD-9583-9C98F3777724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'BIOGÁS 1'!$B$56:$B$70</c:f>
              <c:numCache>
                <c:formatCode>General</c:formatCode>
                <c:ptCount val="15"/>
                <c:pt idx="0">
                  <c:v>124</c:v>
                </c:pt>
                <c:pt idx="1">
                  <c:v>126</c:v>
                </c:pt>
                <c:pt idx="2">
                  <c:v>129</c:v>
                </c:pt>
                <c:pt idx="3">
                  <c:v>131</c:v>
                </c:pt>
                <c:pt idx="4">
                  <c:v>133</c:v>
                </c:pt>
                <c:pt idx="5">
                  <c:v>136</c:v>
                </c:pt>
                <c:pt idx="6">
                  <c:v>138</c:v>
                </c:pt>
                <c:pt idx="7">
                  <c:v>140</c:v>
                </c:pt>
                <c:pt idx="8">
                  <c:v>143</c:v>
                </c:pt>
                <c:pt idx="9">
                  <c:v>145</c:v>
                </c:pt>
                <c:pt idx="10">
                  <c:v>147</c:v>
                </c:pt>
                <c:pt idx="11">
                  <c:v>150</c:v>
                </c:pt>
                <c:pt idx="12">
                  <c:v>152</c:v>
                </c:pt>
                <c:pt idx="13">
                  <c:v>154</c:v>
                </c:pt>
                <c:pt idx="14">
                  <c:v>156</c:v>
                </c:pt>
              </c:numCache>
            </c:numRef>
          </c:xVal>
          <c:yVal>
            <c:numRef>
              <c:f>'BIOGÁS 1'!$E$56:$E$70</c:f>
            </c:numRef>
          </c:yVal>
          <c:smooth val="1"/>
          <c:extLst>
            <c:ext xmlns:c16="http://schemas.microsoft.com/office/drawing/2014/chart" uri="{C3380CC4-5D6E-409C-BE32-E72D297353CC}">
              <c16:uniqueId val="{00000002-E613-47BD-9583-9C98F3777724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'BIOGÁS 1'!$B$56:$B$70</c:f>
              <c:numCache>
                <c:formatCode>General</c:formatCode>
                <c:ptCount val="15"/>
                <c:pt idx="0">
                  <c:v>124</c:v>
                </c:pt>
                <c:pt idx="1">
                  <c:v>126</c:v>
                </c:pt>
                <c:pt idx="2">
                  <c:v>129</c:v>
                </c:pt>
                <c:pt idx="3">
                  <c:v>131</c:v>
                </c:pt>
                <c:pt idx="4">
                  <c:v>133</c:v>
                </c:pt>
                <c:pt idx="5">
                  <c:v>136</c:v>
                </c:pt>
                <c:pt idx="6">
                  <c:v>138</c:v>
                </c:pt>
                <c:pt idx="7">
                  <c:v>140</c:v>
                </c:pt>
                <c:pt idx="8">
                  <c:v>143</c:v>
                </c:pt>
                <c:pt idx="9">
                  <c:v>145</c:v>
                </c:pt>
                <c:pt idx="10">
                  <c:v>147</c:v>
                </c:pt>
                <c:pt idx="11">
                  <c:v>150</c:v>
                </c:pt>
                <c:pt idx="12">
                  <c:v>152</c:v>
                </c:pt>
                <c:pt idx="13">
                  <c:v>154</c:v>
                </c:pt>
                <c:pt idx="14">
                  <c:v>156</c:v>
                </c:pt>
              </c:numCache>
            </c:numRef>
          </c:xVal>
          <c:yVal>
            <c:numRef>
              <c:f>'BIOGÁS 1'!$F$56:$F$70</c:f>
            </c:numRef>
          </c:yVal>
          <c:smooth val="1"/>
          <c:extLst>
            <c:ext xmlns:c16="http://schemas.microsoft.com/office/drawing/2014/chart" uri="{C3380CC4-5D6E-409C-BE32-E72D297353CC}">
              <c16:uniqueId val="{00000003-E613-47BD-9583-9C98F3777724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'BIOGÁS 1'!$B$56:$B$70</c:f>
              <c:numCache>
                <c:formatCode>General</c:formatCode>
                <c:ptCount val="15"/>
                <c:pt idx="0">
                  <c:v>124</c:v>
                </c:pt>
                <c:pt idx="1">
                  <c:v>126</c:v>
                </c:pt>
                <c:pt idx="2">
                  <c:v>129</c:v>
                </c:pt>
                <c:pt idx="3">
                  <c:v>131</c:v>
                </c:pt>
                <c:pt idx="4">
                  <c:v>133</c:v>
                </c:pt>
                <c:pt idx="5">
                  <c:v>136</c:v>
                </c:pt>
                <c:pt idx="6">
                  <c:v>138</c:v>
                </c:pt>
                <c:pt idx="7">
                  <c:v>140</c:v>
                </c:pt>
                <c:pt idx="8">
                  <c:v>143</c:v>
                </c:pt>
                <c:pt idx="9">
                  <c:v>145</c:v>
                </c:pt>
                <c:pt idx="10">
                  <c:v>147</c:v>
                </c:pt>
                <c:pt idx="11">
                  <c:v>150</c:v>
                </c:pt>
                <c:pt idx="12">
                  <c:v>152</c:v>
                </c:pt>
                <c:pt idx="13">
                  <c:v>154</c:v>
                </c:pt>
                <c:pt idx="14">
                  <c:v>156</c:v>
                </c:pt>
              </c:numCache>
            </c:numRef>
          </c:xVal>
          <c:yVal>
            <c:numRef>
              <c:f>'BIOGÁS 1'!$G$56:$G$70</c:f>
              <c:numCache>
                <c:formatCode>General</c:formatCode>
                <c:ptCount val="1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613-47BD-9583-9C98F3777724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'BIOGÁS 1'!$B$56:$B$70</c:f>
              <c:numCache>
                <c:formatCode>General</c:formatCode>
                <c:ptCount val="15"/>
                <c:pt idx="0">
                  <c:v>124</c:v>
                </c:pt>
                <c:pt idx="1">
                  <c:v>126</c:v>
                </c:pt>
                <c:pt idx="2">
                  <c:v>129</c:v>
                </c:pt>
                <c:pt idx="3">
                  <c:v>131</c:v>
                </c:pt>
                <c:pt idx="4">
                  <c:v>133</c:v>
                </c:pt>
                <c:pt idx="5">
                  <c:v>136</c:v>
                </c:pt>
                <c:pt idx="6">
                  <c:v>138</c:v>
                </c:pt>
                <c:pt idx="7">
                  <c:v>140</c:v>
                </c:pt>
                <c:pt idx="8">
                  <c:v>143</c:v>
                </c:pt>
                <c:pt idx="9">
                  <c:v>145</c:v>
                </c:pt>
                <c:pt idx="10">
                  <c:v>147</c:v>
                </c:pt>
                <c:pt idx="11">
                  <c:v>150</c:v>
                </c:pt>
                <c:pt idx="12">
                  <c:v>152</c:v>
                </c:pt>
                <c:pt idx="13">
                  <c:v>154</c:v>
                </c:pt>
                <c:pt idx="14">
                  <c:v>156</c:v>
                </c:pt>
              </c:numCache>
            </c:numRef>
          </c:xVal>
          <c:yVal>
            <c:numRef>
              <c:f>'BIOGÁS 1'!$H$56:$H$70</c:f>
              <c:numCache>
                <c:formatCode>General</c:formatCode>
                <c:ptCount val="1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613-47BD-9583-9C98F3777724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'BIOGÁS 1'!$B$56:$B$70</c:f>
              <c:numCache>
                <c:formatCode>General</c:formatCode>
                <c:ptCount val="15"/>
                <c:pt idx="0">
                  <c:v>124</c:v>
                </c:pt>
                <c:pt idx="1">
                  <c:v>126</c:v>
                </c:pt>
                <c:pt idx="2">
                  <c:v>129</c:v>
                </c:pt>
                <c:pt idx="3">
                  <c:v>131</c:v>
                </c:pt>
                <c:pt idx="4">
                  <c:v>133</c:v>
                </c:pt>
                <c:pt idx="5">
                  <c:v>136</c:v>
                </c:pt>
                <c:pt idx="6">
                  <c:v>138</c:v>
                </c:pt>
                <c:pt idx="7">
                  <c:v>140</c:v>
                </c:pt>
                <c:pt idx="8">
                  <c:v>143</c:v>
                </c:pt>
                <c:pt idx="9">
                  <c:v>145</c:v>
                </c:pt>
                <c:pt idx="10">
                  <c:v>147</c:v>
                </c:pt>
                <c:pt idx="11">
                  <c:v>150</c:v>
                </c:pt>
                <c:pt idx="12">
                  <c:v>152</c:v>
                </c:pt>
                <c:pt idx="13">
                  <c:v>154</c:v>
                </c:pt>
                <c:pt idx="14">
                  <c:v>156</c:v>
                </c:pt>
              </c:numCache>
            </c:numRef>
          </c:xVal>
          <c:yVal>
            <c:numRef>
              <c:f>'BIOGÁS 1'!$I$56:$I$70</c:f>
              <c:numCache>
                <c:formatCode>General</c:formatCode>
                <c:ptCount val="1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613-47BD-9583-9C98F3777724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'BIOGÁS 1'!$B$56:$B$70</c:f>
              <c:numCache>
                <c:formatCode>General</c:formatCode>
                <c:ptCount val="15"/>
                <c:pt idx="0">
                  <c:v>124</c:v>
                </c:pt>
                <c:pt idx="1">
                  <c:v>126</c:v>
                </c:pt>
                <c:pt idx="2">
                  <c:v>129</c:v>
                </c:pt>
                <c:pt idx="3">
                  <c:v>131</c:v>
                </c:pt>
                <c:pt idx="4">
                  <c:v>133</c:v>
                </c:pt>
                <c:pt idx="5">
                  <c:v>136</c:v>
                </c:pt>
                <c:pt idx="6">
                  <c:v>138</c:v>
                </c:pt>
                <c:pt idx="7">
                  <c:v>140</c:v>
                </c:pt>
                <c:pt idx="8">
                  <c:v>143</c:v>
                </c:pt>
                <c:pt idx="9">
                  <c:v>145</c:v>
                </c:pt>
                <c:pt idx="10">
                  <c:v>147</c:v>
                </c:pt>
                <c:pt idx="11">
                  <c:v>150</c:v>
                </c:pt>
                <c:pt idx="12">
                  <c:v>152</c:v>
                </c:pt>
                <c:pt idx="13">
                  <c:v>154</c:v>
                </c:pt>
                <c:pt idx="14">
                  <c:v>156</c:v>
                </c:pt>
              </c:numCache>
            </c:numRef>
          </c:xVal>
          <c:yVal>
            <c:numRef>
              <c:f>'BIOGÁS 1'!$J$56:$J$70</c:f>
              <c:numCache>
                <c:formatCode>General</c:formatCode>
                <c:ptCount val="1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613-47BD-9583-9C98F3777724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'BIOGÁS 1'!$B$56:$B$70</c:f>
              <c:numCache>
                <c:formatCode>General</c:formatCode>
                <c:ptCount val="15"/>
                <c:pt idx="0">
                  <c:v>124</c:v>
                </c:pt>
                <c:pt idx="1">
                  <c:v>126</c:v>
                </c:pt>
                <c:pt idx="2">
                  <c:v>129</c:v>
                </c:pt>
                <c:pt idx="3">
                  <c:v>131</c:v>
                </c:pt>
                <c:pt idx="4">
                  <c:v>133</c:v>
                </c:pt>
                <c:pt idx="5">
                  <c:v>136</c:v>
                </c:pt>
                <c:pt idx="6">
                  <c:v>138</c:v>
                </c:pt>
                <c:pt idx="7">
                  <c:v>140</c:v>
                </c:pt>
                <c:pt idx="8">
                  <c:v>143</c:v>
                </c:pt>
                <c:pt idx="9">
                  <c:v>145</c:v>
                </c:pt>
                <c:pt idx="10">
                  <c:v>147</c:v>
                </c:pt>
                <c:pt idx="11">
                  <c:v>150</c:v>
                </c:pt>
                <c:pt idx="12">
                  <c:v>152</c:v>
                </c:pt>
                <c:pt idx="13">
                  <c:v>154</c:v>
                </c:pt>
                <c:pt idx="14">
                  <c:v>156</c:v>
                </c:pt>
              </c:numCache>
            </c:numRef>
          </c:xVal>
          <c:yVal>
            <c:numRef>
              <c:f>'BIOGÁS 1'!$K$56:$K$70</c:f>
              <c:numCache>
                <c:formatCode>0.00</c:formatCode>
                <c:ptCount val="1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613-47BD-9583-9C98F3777724}"/>
            </c:ext>
          </c:extLst>
        </c:ser>
        <c:ser>
          <c:idx val="9"/>
          <c:order val="9"/>
          <c:tx>
            <c:v>Producción acumulada de biogás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'BIOGÁS 1'!$B$56:$B$70</c:f>
              <c:numCache>
                <c:formatCode>General</c:formatCode>
                <c:ptCount val="15"/>
                <c:pt idx="0">
                  <c:v>124</c:v>
                </c:pt>
                <c:pt idx="1">
                  <c:v>126</c:v>
                </c:pt>
                <c:pt idx="2">
                  <c:v>129</c:v>
                </c:pt>
                <c:pt idx="3">
                  <c:v>131</c:v>
                </c:pt>
                <c:pt idx="4">
                  <c:v>133</c:v>
                </c:pt>
                <c:pt idx="5">
                  <c:v>136</c:v>
                </c:pt>
                <c:pt idx="6">
                  <c:v>138</c:v>
                </c:pt>
                <c:pt idx="7">
                  <c:v>140</c:v>
                </c:pt>
                <c:pt idx="8">
                  <c:v>143</c:v>
                </c:pt>
                <c:pt idx="9">
                  <c:v>145</c:v>
                </c:pt>
                <c:pt idx="10">
                  <c:v>147</c:v>
                </c:pt>
                <c:pt idx="11">
                  <c:v>150</c:v>
                </c:pt>
                <c:pt idx="12">
                  <c:v>152</c:v>
                </c:pt>
                <c:pt idx="13">
                  <c:v>154</c:v>
                </c:pt>
                <c:pt idx="14">
                  <c:v>156</c:v>
                </c:pt>
              </c:numCache>
            </c:numRef>
          </c:xVal>
          <c:yVal>
            <c:numRef>
              <c:f>'BIOGÁS 1'!$L$56:$L$70</c:f>
              <c:numCache>
                <c:formatCode>0.00</c:formatCode>
                <c:ptCount val="1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E613-47BD-9583-9C98F3777724}"/>
            </c:ext>
          </c:extLst>
        </c:ser>
        <c:ser>
          <c:idx val="10"/>
          <c:order val="10"/>
          <c:tx>
            <c:v>Producción acumulada de metano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'BIOGÁS 1'!$B$56:$B$70</c:f>
              <c:numCache>
                <c:formatCode>General</c:formatCode>
                <c:ptCount val="15"/>
                <c:pt idx="0">
                  <c:v>124</c:v>
                </c:pt>
                <c:pt idx="1">
                  <c:v>126</c:v>
                </c:pt>
                <c:pt idx="2">
                  <c:v>129</c:v>
                </c:pt>
                <c:pt idx="3">
                  <c:v>131</c:v>
                </c:pt>
                <c:pt idx="4">
                  <c:v>133</c:v>
                </c:pt>
                <c:pt idx="5">
                  <c:v>136</c:v>
                </c:pt>
                <c:pt idx="6">
                  <c:v>138</c:v>
                </c:pt>
                <c:pt idx="7">
                  <c:v>140</c:v>
                </c:pt>
                <c:pt idx="8">
                  <c:v>143</c:v>
                </c:pt>
                <c:pt idx="9">
                  <c:v>145</c:v>
                </c:pt>
                <c:pt idx="10">
                  <c:v>147</c:v>
                </c:pt>
                <c:pt idx="11">
                  <c:v>150</c:v>
                </c:pt>
                <c:pt idx="12">
                  <c:v>152</c:v>
                </c:pt>
                <c:pt idx="13">
                  <c:v>154</c:v>
                </c:pt>
                <c:pt idx="14">
                  <c:v>156</c:v>
                </c:pt>
              </c:numCache>
            </c:numRef>
          </c:xVal>
          <c:yVal>
            <c:numRef>
              <c:f>'BIOGÁS 1'!$V$56:$V$70</c:f>
              <c:numCache>
                <c:formatCode>0.00</c:formatCode>
                <c:ptCount val="1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E613-47BD-9583-9C98F3777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504399"/>
        <c:axId val="290500239"/>
      </c:scatterChart>
      <c:valAx>
        <c:axId val="290504399"/>
        <c:scaling>
          <c:orientation val="minMax"/>
          <c:max val="160"/>
          <c:min val="12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Tiempo (días)</a:t>
                </a:r>
                <a:endParaRPr lang="es-MX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90500239"/>
        <c:crosses val="autoZero"/>
        <c:crossBetween val="midCat"/>
        <c:majorUnit val="4"/>
      </c:valAx>
      <c:valAx>
        <c:axId val="290500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de biogás y metano (</a:t>
                </a:r>
                <a:r>
                  <a:rPr lang="es-MX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lts)</a:t>
                </a:r>
                <a:endParaRPr lang="es-MX" sz="1400" b="1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905043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733434670382829"/>
          <c:y val="0.1721346807990167"/>
          <c:w val="0.21296586614002114"/>
          <c:h val="8.9531579419157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200" b="1" i="0" baseline="0">
                <a:solidFill>
                  <a:schemeClr val="tx1"/>
                </a:solidFill>
                <a:effectLst/>
              </a:rPr>
              <a:t>pH</a:t>
            </a:r>
            <a:endParaRPr lang="en-US" sz="1200">
              <a:solidFill>
                <a:schemeClr val="tx1"/>
              </a:solidFill>
              <a:effectLst/>
            </a:endParaRPr>
          </a:p>
          <a:p>
            <a:pPr>
              <a:defRPr sz="1200">
                <a:solidFill>
                  <a:schemeClr val="tx1"/>
                </a:solidFill>
              </a:defRPr>
            </a:pPr>
            <a:r>
              <a:rPr lang="es-MX" sz="1200" b="1" i="0" baseline="0">
                <a:solidFill>
                  <a:schemeClr val="tx1"/>
                </a:solidFill>
                <a:effectLst/>
              </a:rPr>
              <a:t>CORRIDA 1 REACTOR 2</a:t>
            </a:r>
            <a:endParaRPr lang="en-US" sz="1200">
              <a:solidFill>
                <a:schemeClr val="tx1"/>
              </a:solidFill>
              <a:effectLst/>
            </a:endParaRPr>
          </a:p>
          <a:p>
            <a:pPr>
              <a:defRPr sz="1200">
                <a:solidFill>
                  <a:schemeClr val="tx1"/>
                </a:solidFill>
              </a:defRPr>
            </a:pPr>
            <a:r>
              <a:rPr lang="es-MX" sz="1200" b="1" i="0" baseline="0">
                <a:solidFill>
                  <a:schemeClr val="tx1"/>
                </a:solidFill>
                <a:effectLst/>
              </a:rPr>
              <a:t>ADICIÓN NaOH 5M</a:t>
            </a:r>
            <a:endParaRPr lang="en-US" sz="1200">
              <a:solidFill>
                <a:schemeClr val="tx1"/>
              </a:solidFill>
              <a:effectLst/>
            </a:endParaRPr>
          </a:p>
          <a:p>
            <a:pPr>
              <a:defRPr sz="1200">
                <a:solidFill>
                  <a:schemeClr val="tx1"/>
                </a:solidFill>
              </a:defRPr>
            </a:pPr>
            <a:endParaRPr lang="en-US" sz="12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6164173876947423E-2"/>
          <c:y val="0.21860917279965922"/>
          <c:w val="0.87450240594925621"/>
          <c:h val="0.63739173228346468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'GRÁFICA pH (2)'!$C$5:$C$38</c:f>
              <c:numCache>
                <c:formatCode>General</c:formatCode>
                <c:ptCount val="3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</c:numCache>
            </c:numRef>
          </c:xVal>
          <c:yVal>
            <c:numRef>
              <c:f>'GRÁFICA pH (2)'!$G$5:$G$47</c:f>
              <c:numCache>
                <c:formatCode>General</c:formatCode>
                <c:ptCount val="43"/>
                <c:pt idx="0">
                  <c:v>6.3</c:v>
                </c:pt>
                <c:pt idx="1">
                  <c:v>7</c:v>
                </c:pt>
                <c:pt idx="2">
                  <c:v>7.3</c:v>
                </c:pt>
                <c:pt idx="3">
                  <c:v>6.9</c:v>
                </c:pt>
                <c:pt idx="4">
                  <c:v>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49-49DD-A02F-CAB6706FFE21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'GRÁFICA pH (2)'!$C$5:$C$31</c:f>
              <c:numCache>
                <c:formatCode>General</c:formatCode>
                <c:ptCount val="2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23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47</c:v>
                </c:pt>
                <c:pt idx="21">
                  <c:v>49</c:v>
                </c:pt>
                <c:pt idx="22">
                  <c:v>51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</c:numCache>
            </c:numRef>
          </c:xVal>
          <c:yVal>
            <c:numRef>
              <c:f>'GRÁFICA pH (2)'!$H$5:$H$31</c:f>
              <c:numCache>
                <c:formatCode>General</c:formatCode>
                <c:ptCount val="2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49-49DD-A02F-CAB6706FF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1586591"/>
        <c:axId val="1771138607"/>
      </c:scatterChart>
      <c:valAx>
        <c:axId val="1651586591"/>
        <c:scaling>
          <c:orientation val="minMax"/>
          <c:max val="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Dias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1138607"/>
        <c:crosses val="autoZero"/>
        <c:crossBetween val="midCat"/>
        <c:majorUnit val="2"/>
      </c:valAx>
      <c:valAx>
        <c:axId val="1771138607"/>
        <c:scaling>
          <c:orientation val="minMax"/>
          <c:min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1586591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317760279964995"/>
          <c:y val="0.43113371245261006"/>
          <c:w val="0.20808923884514438"/>
          <c:h val="0.17997739865850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Producción acumulada de biogás a diferentes cargas </a:t>
            </a:r>
            <a:endParaRPr lang="es-MX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orgánicas</a:t>
            </a:r>
            <a:endParaRPr lang="es-MX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354685326057747E-2"/>
          <c:y val="0.11658883529957037"/>
          <c:w val="0.85460848361995201"/>
          <c:h val="0.78727533195940669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'BIOGÁS 1'!$B$12:$B$42</c:f>
              <c:numCache>
                <c:formatCode>General</c:formatCode>
                <c:ptCount val="31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  <c:pt idx="28">
                  <c:v>86</c:v>
                </c:pt>
                <c:pt idx="29">
                  <c:v>89</c:v>
                </c:pt>
                <c:pt idx="30">
                  <c:v>91</c:v>
                </c:pt>
              </c:numCache>
            </c:numRef>
          </c:xVal>
          <c:yVal>
            <c:numRef>
              <c:f>'BIOGÁS 1'!$C$12:$C$42</c:f>
            </c:numRef>
          </c:yVal>
          <c:smooth val="1"/>
          <c:extLst>
            <c:ext xmlns:c16="http://schemas.microsoft.com/office/drawing/2014/chart" uri="{C3380CC4-5D6E-409C-BE32-E72D297353CC}">
              <c16:uniqueId val="{00000000-20EF-4542-BFA6-188787E97F3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'BIOGÁS 1'!$B$12:$B$42</c:f>
              <c:numCache>
                <c:formatCode>General</c:formatCode>
                <c:ptCount val="31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  <c:pt idx="28">
                  <c:v>86</c:v>
                </c:pt>
                <c:pt idx="29">
                  <c:v>89</c:v>
                </c:pt>
                <c:pt idx="30">
                  <c:v>91</c:v>
                </c:pt>
              </c:numCache>
            </c:numRef>
          </c:xVal>
          <c:yVal>
            <c:numRef>
              <c:f>'BIOGÁS 1'!$D$12:$D$42</c:f>
            </c:numRef>
          </c:yVal>
          <c:smooth val="1"/>
          <c:extLst>
            <c:ext xmlns:c16="http://schemas.microsoft.com/office/drawing/2014/chart" uri="{C3380CC4-5D6E-409C-BE32-E72D297353CC}">
              <c16:uniqueId val="{00000001-20EF-4542-BFA6-188787E97F35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'BIOGÁS 1'!$B$12:$B$42</c:f>
              <c:numCache>
                <c:formatCode>General</c:formatCode>
                <c:ptCount val="31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  <c:pt idx="28">
                  <c:v>86</c:v>
                </c:pt>
                <c:pt idx="29">
                  <c:v>89</c:v>
                </c:pt>
                <c:pt idx="30">
                  <c:v>91</c:v>
                </c:pt>
              </c:numCache>
            </c:numRef>
          </c:xVal>
          <c:yVal>
            <c:numRef>
              <c:f>'BIOGÁS 1'!$E$12:$E$42</c:f>
            </c:numRef>
          </c:yVal>
          <c:smooth val="1"/>
          <c:extLst>
            <c:ext xmlns:c16="http://schemas.microsoft.com/office/drawing/2014/chart" uri="{C3380CC4-5D6E-409C-BE32-E72D297353CC}">
              <c16:uniqueId val="{00000002-20EF-4542-BFA6-188787E97F35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'BIOGÁS 1'!$B$12:$B$42</c:f>
              <c:numCache>
                <c:formatCode>General</c:formatCode>
                <c:ptCount val="31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  <c:pt idx="28">
                  <c:v>86</c:v>
                </c:pt>
                <c:pt idx="29">
                  <c:v>89</c:v>
                </c:pt>
                <c:pt idx="30">
                  <c:v>91</c:v>
                </c:pt>
              </c:numCache>
            </c:numRef>
          </c:xVal>
          <c:yVal>
            <c:numRef>
              <c:f>'BIOGÁS 1'!$F$12:$F$42</c:f>
            </c:numRef>
          </c:yVal>
          <c:smooth val="1"/>
          <c:extLst>
            <c:ext xmlns:c16="http://schemas.microsoft.com/office/drawing/2014/chart" uri="{C3380CC4-5D6E-409C-BE32-E72D297353CC}">
              <c16:uniqueId val="{00000003-20EF-4542-BFA6-188787E97F35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'BIOGÁS 1'!$B$12:$B$42</c:f>
              <c:numCache>
                <c:formatCode>General</c:formatCode>
                <c:ptCount val="31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  <c:pt idx="28">
                  <c:v>86</c:v>
                </c:pt>
                <c:pt idx="29">
                  <c:v>89</c:v>
                </c:pt>
                <c:pt idx="30">
                  <c:v>91</c:v>
                </c:pt>
              </c:numCache>
            </c:numRef>
          </c:xVal>
          <c:yVal>
            <c:numRef>
              <c:f>'BIOGÁS 1'!$G$12:$G$42</c:f>
              <c:numCache>
                <c:formatCode>General</c:formatCode>
                <c:ptCount val="31"/>
                <c:pt idx="0">
                  <c:v>5</c:v>
                </c:pt>
                <c:pt idx="1">
                  <c:v>5.3000000000001819</c:v>
                </c:pt>
                <c:pt idx="2">
                  <c:v>4.1999999999998181</c:v>
                </c:pt>
                <c:pt idx="3">
                  <c:v>4</c:v>
                </c:pt>
                <c:pt idx="4">
                  <c:v>4</c:v>
                </c:pt>
                <c:pt idx="5">
                  <c:v>4.5</c:v>
                </c:pt>
                <c:pt idx="6">
                  <c:v>3.8999999999996362</c:v>
                </c:pt>
                <c:pt idx="7">
                  <c:v>4</c:v>
                </c:pt>
                <c:pt idx="8">
                  <c:v>3.6000000000003638</c:v>
                </c:pt>
                <c:pt idx="9">
                  <c:v>3</c:v>
                </c:pt>
                <c:pt idx="10">
                  <c:v>2.1999999999998181</c:v>
                </c:pt>
                <c:pt idx="11">
                  <c:v>1.6999999999998181</c:v>
                </c:pt>
                <c:pt idx="12">
                  <c:v>0.8000000000001819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0EF-4542-BFA6-188787E97F35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'BIOGÁS 1'!$B$12:$B$42</c:f>
              <c:numCache>
                <c:formatCode>General</c:formatCode>
                <c:ptCount val="31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  <c:pt idx="28">
                  <c:v>86</c:v>
                </c:pt>
                <c:pt idx="29">
                  <c:v>89</c:v>
                </c:pt>
                <c:pt idx="30">
                  <c:v>91</c:v>
                </c:pt>
              </c:numCache>
            </c:numRef>
          </c:xVal>
          <c:yVal>
            <c:numRef>
              <c:f>'BIOGÁS 1'!$H$12:$H$42</c:f>
              <c:numCache>
                <c:formatCode>General</c:formatCode>
                <c:ptCount val="31"/>
                <c:pt idx="0">
                  <c:v>2.5</c:v>
                </c:pt>
                <c:pt idx="1">
                  <c:v>2.6500000000000909</c:v>
                </c:pt>
                <c:pt idx="2">
                  <c:v>2.0999999999999091</c:v>
                </c:pt>
                <c:pt idx="3">
                  <c:v>2</c:v>
                </c:pt>
                <c:pt idx="4">
                  <c:v>2</c:v>
                </c:pt>
                <c:pt idx="5">
                  <c:v>2.25</c:v>
                </c:pt>
                <c:pt idx="6">
                  <c:v>1.9499999999998181</c:v>
                </c:pt>
                <c:pt idx="7">
                  <c:v>2</c:v>
                </c:pt>
                <c:pt idx="8">
                  <c:v>1.8000000000001819</c:v>
                </c:pt>
                <c:pt idx="9">
                  <c:v>1.5</c:v>
                </c:pt>
                <c:pt idx="10">
                  <c:v>1.0999999999999091</c:v>
                </c:pt>
                <c:pt idx="11">
                  <c:v>0.84999999999990905</c:v>
                </c:pt>
                <c:pt idx="12">
                  <c:v>0.40000000000009095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0EF-4542-BFA6-188787E97F35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'BIOGÁS 1'!$B$12:$B$42</c:f>
              <c:numCache>
                <c:formatCode>General</c:formatCode>
                <c:ptCount val="31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  <c:pt idx="28">
                  <c:v>86</c:v>
                </c:pt>
                <c:pt idx="29">
                  <c:v>89</c:v>
                </c:pt>
                <c:pt idx="30">
                  <c:v>91</c:v>
                </c:pt>
              </c:numCache>
            </c:numRef>
          </c:xVal>
          <c:yVal>
            <c:numRef>
              <c:f>'BIOGÁS 1'!$I$12:$I$42</c:f>
              <c:numCache>
                <c:formatCode>General</c:formatCode>
                <c:ptCount val="31"/>
                <c:pt idx="0">
                  <c:v>53</c:v>
                </c:pt>
                <c:pt idx="1">
                  <c:v>63.600000000000364</c:v>
                </c:pt>
                <c:pt idx="2">
                  <c:v>72</c:v>
                </c:pt>
                <c:pt idx="3">
                  <c:v>80</c:v>
                </c:pt>
                <c:pt idx="4">
                  <c:v>88</c:v>
                </c:pt>
                <c:pt idx="5">
                  <c:v>97</c:v>
                </c:pt>
                <c:pt idx="6">
                  <c:v>104.79999999999927</c:v>
                </c:pt>
                <c:pt idx="7">
                  <c:v>112.79999999999927</c:v>
                </c:pt>
                <c:pt idx="8">
                  <c:v>120</c:v>
                </c:pt>
                <c:pt idx="9">
                  <c:v>126</c:v>
                </c:pt>
                <c:pt idx="10">
                  <c:v>130.39999999999964</c:v>
                </c:pt>
                <c:pt idx="11">
                  <c:v>133.79999999999927</c:v>
                </c:pt>
                <c:pt idx="12">
                  <c:v>135.39999999999964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0EF-4542-BFA6-188787E97F35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'BIOGÁS 1'!$B$12:$B$42</c:f>
              <c:numCache>
                <c:formatCode>General</c:formatCode>
                <c:ptCount val="31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  <c:pt idx="28">
                  <c:v>86</c:v>
                </c:pt>
                <c:pt idx="29">
                  <c:v>89</c:v>
                </c:pt>
                <c:pt idx="30">
                  <c:v>91</c:v>
                </c:pt>
              </c:numCache>
            </c:numRef>
          </c:xVal>
          <c:yVal>
            <c:numRef>
              <c:f>'BIOGÁS 1'!$J$12:$J$42</c:f>
              <c:numCache>
                <c:formatCode>General</c:formatCode>
                <c:ptCount val="31"/>
                <c:pt idx="0">
                  <c:v>53000</c:v>
                </c:pt>
                <c:pt idx="1">
                  <c:v>63600.000000000364</c:v>
                </c:pt>
                <c:pt idx="2">
                  <c:v>72000</c:v>
                </c:pt>
                <c:pt idx="3">
                  <c:v>80000</c:v>
                </c:pt>
                <c:pt idx="4">
                  <c:v>88000</c:v>
                </c:pt>
                <c:pt idx="5">
                  <c:v>97000</c:v>
                </c:pt>
                <c:pt idx="6">
                  <c:v>104799.99999999927</c:v>
                </c:pt>
                <c:pt idx="7">
                  <c:v>112799.99999999927</c:v>
                </c:pt>
                <c:pt idx="8">
                  <c:v>120000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0EF-4542-BFA6-188787E97F35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'BIOGÁS 1'!$B$12:$B$42</c:f>
              <c:numCache>
                <c:formatCode>General</c:formatCode>
                <c:ptCount val="31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  <c:pt idx="28">
                  <c:v>86</c:v>
                </c:pt>
                <c:pt idx="29">
                  <c:v>89</c:v>
                </c:pt>
                <c:pt idx="30">
                  <c:v>91</c:v>
                </c:pt>
              </c:numCache>
            </c:numRef>
          </c:xVal>
          <c:yVal>
            <c:numRef>
              <c:f>'BIOGÁS 1'!$K$12:$K$42</c:f>
              <c:numCache>
                <c:formatCode>0.00</c:formatCode>
                <c:ptCount val="31"/>
                <c:pt idx="0">
                  <c:v>50348.805743105833</c:v>
                </c:pt>
                <c:pt idx="1">
                  <c:v>60211.760227713217</c:v>
                </c:pt>
                <c:pt idx="2">
                  <c:v>67243.58481210623</c:v>
                </c:pt>
                <c:pt idx="3">
                  <c:v>75738.063179513047</c:v>
                </c:pt>
                <c:pt idx="4">
                  <c:v>83598.017082892708</c:v>
                </c:pt>
                <c:pt idx="5">
                  <c:v>91832.401605159583</c:v>
                </c:pt>
                <c:pt idx="6">
                  <c:v>98878.411928507252</c:v>
                </c:pt>
                <c:pt idx="7">
                  <c:v>106426.38230472924</c:v>
                </c:pt>
                <c:pt idx="8">
                  <c:v>113219.55564332972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20EF-4542-BFA6-188787E97F35}"/>
            </c:ext>
          </c:extLst>
        </c:ser>
        <c:ser>
          <c:idx val="9"/>
          <c:order val="9"/>
          <c:tx>
            <c:v>Carga orgánica baja (1 gSV/L/D)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('BIOGÁS 1'!$B$12:$B$42,'BIOGÁS 1'!$B$56:$B$69)</c:f>
              <c:numCache>
                <c:formatCode>General</c:formatCode>
                <c:ptCount val="45"/>
                <c:pt idx="0">
                  <c:v>20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31</c:v>
                </c:pt>
                <c:pt idx="5">
                  <c:v>33</c:v>
                </c:pt>
                <c:pt idx="6">
                  <c:v>37</c:v>
                </c:pt>
                <c:pt idx="7">
                  <c:v>39</c:v>
                </c:pt>
                <c:pt idx="8">
                  <c:v>41</c:v>
                </c:pt>
                <c:pt idx="9">
                  <c:v>44</c:v>
                </c:pt>
                <c:pt idx="10">
                  <c:v>46</c:v>
                </c:pt>
                <c:pt idx="11">
                  <c:v>48</c:v>
                </c:pt>
                <c:pt idx="12">
                  <c:v>51</c:v>
                </c:pt>
                <c:pt idx="13">
                  <c:v>53</c:v>
                </c:pt>
                <c:pt idx="14">
                  <c:v>54</c:v>
                </c:pt>
                <c:pt idx="15">
                  <c:v>56</c:v>
                </c:pt>
                <c:pt idx="16">
                  <c:v>58</c:v>
                </c:pt>
                <c:pt idx="17">
                  <c:v>61</c:v>
                </c:pt>
                <c:pt idx="18">
                  <c:v>63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72</c:v>
                </c:pt>
                <c:pt idx="23">
                  <c:v>75</c:v>
                </c:pt>
                <c:pt idx="24">
                  <c:v>77</c:v>
                </c:pt>
                <c:pt idx="25">
                  <c:v>79</c:v>
                </c:pt>
                <c:pt idx="26">
                  <c:v>82</c:v>
                </c:pt>
                <c:pt idx="27">
                  <c:v>84</c:v>
                </c:pt>
                <c:pt idx="28">
                  <c:v>86</c:v>
                </c:pt>
                <c:pt idx="29">
                  <c:v>89</c:v>
                </c:pt>
                <c:pt idx="30">
                  <c:v>91</c:v>
                </c:pt>
                <c:pt idx="31">
                  <c:v>124</c:v>
                </c:pt>
                <c:pt idx="32">
                  <c:v>126</c:v>
                </c:pt>
                <c:pt idx="33">
                  <c:v>129</c:v>
                </c:pt>
                <c:pt idx="34">
                  <c:v>131</c:v>
                </c:pt>
                <c:pt idx="35">
                  <c:v>133</c:v>
                </c:pt>
                <c:pt idx="36">
                  <c:v>136</c:v>
                </c:pt>
                <c:pt idx="37">
                  <c:v>138</c:v>
                </c:pt>
                <c:pt idx="38">
                  <c:v>140</c:v>
                </c:pt>
                <c:pt idx="39">
                  <c:v>143</c:v>
                </c:pt>
                <c:pt idx="40">
                  <c:v>145</c:v>
                </c:pt>
                <c:pt idx="41">
                  <c:v>147</c:v>
                </c:pt>
                <c:pt idx="42">
                  <c:v>150</c:v>
                </c:pt>
                <c:pt idx="43">
                  <c:v>152</c:v>
                </c:pt>
                <c:pt idx="44">
                  <c:v>154</c:v>
                </c:pt>
              </c:numCache>
            </c:numRef>
          </c:xVal>
          <c:yVal>
            <c:numRef>
              <c:f>'BIOGÁS 1'!$L$12:$L$42</c:f>
              <c:numCache>
                <c:formatCode>0.00</c:formatCode>
                <c:ptCount val="31"/>
                <c:pt idx="0">
                  <c:v>50.348805743105835</c:v>
                </c:pt>
                <c:pt idx="1">
                  <c:v>60.211760227713221</c:v>
                </c:pt>
                <c:pt idx="2">
                  <c:v>67.243584812106235</c:v>
                </c:pt>
                <c:pt idx="3">
                  <c:v>75.738063179513048</c:v>
                </c:pt>
                <c:pt idx="4">
                  <c:v>83.59801708289271</c:v>
                </c:pt>
                <c:pt idx="5">
                  <c:v>91.832401605159589</c:v>
                </c:pt>
                <c:pt idx="6">
                  <c:v>98.878411928507248</c:v>
                </c:pt>
                <c:pt idx="7">
                  <c:v>106.42638230472924</c:v>
                </c:pt>
                <c:pt idx="8">
                  <c:v>113.21955564332971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20EF-4542-BFA6-188787E97F35}"/>
            </c:ext>
          </c:extLst>
        </c:ser>
        <c:ser>
          <c:idx val="10"/>
          <c:order val="10"/>
          <c:tx>
            <c:v>Carga orgánica media (2 gSV/L/D)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'BIOGÁS 1'!$B$43:$B$55</c:f>
              <c:numCache>
                <c:formatCode>General</c:formatCode>
                <c:ptCount val="13"/>
                <c:pt idx="0">
                  <c:v>93</c:v>
                </c:pt>
                <c:pt idx="1">
                  <c:v>96</c:v>
                </c:pt>
                <c:pt idx="2">
                  <c:v>98</c:v>
                </c:pt>
                <c:pt idx="3">
                  <c:v>100</c:v>
                </c:pt>
                <c:pt idx="4">
                  <c:v>102</c:v>
                </c:pt>
                <c:pt idx="5">
                  <c:v>104</c:v>
                </c:pt>
                <c:pt idx="6">
                  <c:v>107</c:v>
                </c:pt>
                <c:pt idx="7">
                  <c:v>109</c:v>
                </c:pt>
                <c:pt idx="8">
                  <c:v>111</c:v>
                </c:pt>
                <c:pt idx="9">
                  <c:v>114</c:v>
                </c:pt>
                <c:pt idx="10">
                  <c:v>117</c:v>
                </c:pt>
                <c:pt idx="11">
                  <c:v>119</c:v>
                </c:pt>
                <c:pt idx="12">
                  <c:v>122</c:v>
                </c:pt>
              </c:numCache>
            </c:numRef>
          </c:xVal>
          <c:yVal>
            <c:numRef>
              <c:f>'BIOGÁS 1'!$N$43:$N$55</c:f>
              <c:numCache>
                <c:formatCode>0.00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20EF-4542-BFA6-188787E97F35}"/>
            </c:ext>
          </c:extLst>
        </c:ser>
        <c:ser>
          <c:idx val="12"/>
          <c:order val="11"/>
          <c:tx>
            <c:v>Carga orgánica media (3 gSV/L/D)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'BIOGÁS 1'!$B$56:$B$69</c:f>
              <c:numCache>
                <c:formatCode>General</c:formatCode>
                <c:ptCount val="14"/>
                <c:pt idx="0">
                  <c:v>124</c:v>
                </c:pt>
                <c:pt idx="1">
                  <c:v>126</c:v>
                </c:pt>
                <c:pt idx="2">
                  <c:v>129</c:v>
                </c:pt>
                <c:pt idx="3">
                  <c:v>131</c:v>
                </c:pt>
                <c:pt idx="4">
                  <c:v>133</c:v>
                </c:pt>
                <c:pt idx="5">
                  <c:v>136</c:v>
                </c:pt>
                <c:pt idx="6">
                  <c:v>138</c:v>
                </c:pt>
                <c:pt idx="7">
                  <c:v>140</c:v>
                </c:pt>
                <c:pt idx="8">
                  <c:v>143</c:v>
                </c:pt>
                <c:pt idx="9">
                  <c:v>145</c:v>
                </c:pt>
                <c:pt idx="10">
                  <c:v>147</c:v>
                </c:pt>
                <c:pt idx="11">
                  <c:v>150</c:v>
                </c:pt>
                <c:pt idx="12">
                  <c:v>152</c:v>
                </c:pt>
                <c:pt idx="13">
                  <c:v>154</c:v>
                </c:pt>
              </c:numCache>
            </c:numRef>
          </c:xVal>
          <c:yVal>
            <c:numRef>
              <c:f>'BIOGÁS 1'!$N$56:$N$69</c:f>
              <c:numCache>
                <c:formatCode>0.00</c:formatCode>
                <c:ptCount val="1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20EF-4542-BFA6-188787E97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022303"/>
        <c:axId val="324021055"/>
      </c:scatterChart>
      <c:valAx>
        <c:axId val="324022303"/>
        <c:scaling>
          <c:orientation val="minMax"/>
          <c:max val="156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Tiempo (días)</a:t>
                </a:r>
                <a:endParaRPr lang="es-MX" sz="1400" b="1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6878600356485034"/>
              <c:y val="0.95768655324818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24021055"/>
        <c:crosses val="autoZero"/>
        <c:crossBetween val="midCat"/>
        <c:majorUnit val="4"/>
      </c:valAx>
      <c:valAx>
        <c:axId val="324021055"/>
        <c:scaling>
          <c:orientation val="minMax"/>
          <c:max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de biogás (</a:t>
                </a:r>
                <a:r>
                  <a:rPr lang="es-MX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lts)</a:t>
                </a:r>
                <a:endParaRPr lang="es-MX" sz="1400" b="1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208425648358845E-3"/>
              <c:y val="0.31191200078094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240223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sz="1800">
                <a:latin typeface="Arial" panose="020B0604020202020204" pitchFamily="34" charset="0"/>
                <a:cs typeface="Arial" panose="020B0604020202020204" pitchFamily="34" charset="0"/>
              </a:rPr>
              <a:t>Biogas</a:t>
            </a:r>
            <a:r>
              <a:rPr lang="es-MX" sz="1800" baseline="0">
                <a:latin typeface="Arial" panose="020B0604020202020204" pitchFamily="34" charset="0"/>
                <a:cs typeface="Arial" panose="020B0604020202020204" pitchFamily="34" charset="0"/>
              </a:rPr>
              <a:t> diario </a:t>
            </a:r>
            <a:endParaRPr lang="es-MX" sz="18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'BIOGÁS 1'!$B$3:$B$25</c:f>
              <c:numCache>
                <c:formatCode>General</c:formatCode>
                <c:ptCount val="2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</c:numCache>
            </c:numRef>
          </c:xVal>
          <c:yVal>
            <c:numRef>
              <c:f>'BIOGÁS 1'!$H$79:$H$92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2.5</c:v>
                </c:pt>
                <c:pt idx="6">
                  <c:v>2.5</c:v>
                </c:pt>
                <c:pt idx="7">
                  <c:v>2.6000000000000227</c:v>
                </c:pt>
                <c:pt idx="8">
                  <c:v>2.5999999999999091</c:v>
                </c:pt>
                <c:pt idx="9">
                  <c:v>2.5</c:v>
                </c:pt>
                <c:pt idx="10">
                  <c:v>2.4500000000000455</c:v>
                </c:pt>
                <c:pt idx="11">
                  <c:v>2.2000000000000455</c:v>
                </c:pt>
                <c:pt idx="12">
                  <c:v>2.0499999999999545</c:v>
                </c:pt>
                <c:pt idx="13">
                  <c:v>2.1000000000000227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D86-4A84-B82F-4D49359A5D5E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'BIOGÁS 1'!$B$3:$B$16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</c:numCache>
            </c:numRef>
          </c:xVal>
          <c:yVal>
            <c:numRef>
              <c:f>'BIOGÁS 1'!$H$3:$H$16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0.54999999999972715</c:v>
                </c:pt>
                <c:pt idx="5">
                  <c:v>2.6500000000000909</c:v>
                </c:pt>
                <c:pt idx="6">
                  <c:v>2.5999999999999091</c:v>
                </c:pt>
                <c:pt idx="7">
                  <c:v>2.5</c:v>
                </c:pt>
                <c:pt idx="8">
                  <c:v>2.4500000000002728</c:v>
                </c:pt>
                <c:pt idx="9">
                  <c:v>2.5</c:v>
                </c:pt>
                <c:pt idx="10">
                  <c:v>2.6500000000000909</c:v>
                </c:pt>
                <c:pt idx="11">
                  <c:v>2.0999999999999091</c:v>
                </c:pt>
                <c:pt idx="12">
                  <c:v>2</c:v>
                </c:pt>
                <c:pt idx="13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19-4AE7-A6BF-846743B74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266480"/>
        <c:axId val="1593266896"/>
      </c:scatterChart>
      <c:valAx>
        <c:axId val="1593266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93266896"/>
        <c:crosses val="autoZero"/>
        <c:crossBetween val="midCat"/>
      </c:valAx>
      <c:valAx>
        <c:axId val="159326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2000">
                    <a:latin typeface="Arial" panose="020B0604020202020204" pitchFamily="34" charset="0"/>
                    <a:cs typeface="Arial" panose="020B0604020202020204" pitchFamily="34" charset="0"/>
                  </a:rPr>
                  <a:t>Produccion de biogas diaria </a:t>
                </a:r>
                <a:r>
                  <a:rPr lang="es-MX" sz="20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(lts)</a:t>
                </a:r>
                <a:endParaRPr lang="es-MX" sz="20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93266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BIOGAS</a:t>
            </a:r>
            <a:r>
              <a:rPr lang="en-US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ACUMULADO ML</a:t>
            </a:r>
            <a:endParaRPr lang="en-US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676698296863169"/>
          <c:y val="1.6489983633366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651720350417398"/>
          <c:y val="9.840408553410776E-2"/>
          <c:w val="0.69356971428168501"/>
          <c:h val="0.7552380043484217"/>
        </c:manualLayout>
      </c:layout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2'!$B$41:$B$68</c:f>
              <c:numCache>
                <c:formatCode>General</c:formatCode>
                <c:ptCount val="2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2'!$K$3:$K$27</c:f>
              <c:numCache>
                <c:formatCode>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2065.1249511006395</c:v>
                </c:pt>
                <c:pt idx="5">
                  <c:v>12073.219694396596</c:v>
                </c:pt>
                <c:pt idx="6">
                  <c:v>21938.50928925159</c:v>
                </c:pt>
                <c:pt idx="7">
                  <c:v>30791.341586645947</c:v>
                </c:pt>
                <c:pt idx="8">
                  <c:v>40501.261356609641</c:v>
                </c:pt>
                <c:pt idx="9">
                  <c:v>50348.805743105833</c:v>
                </c:pt>
                <c:pt idx="10">
                  <c:v>60211.760227713217</c:v>
                </c:pt>
                <c:pt idx="11">
                  <c:v>67243.58481210623</c:v>
                </c:pt>
                <c:pt idx="12">
                  <c:v>75738.063179513047</c:v>
                </c:pt>
                <c:pt idx="13">
                  <c:v>83598.017082892708</c:v>
                </c:pt>
                <c:pt idx="14">
                  <c:v>91832.401605159583</c:v>
                </c:pt>
                <c:pt idx="15">
                  <c:v>98878.411928507252</c:v>
                </c:pt>
                <c:pt idx="16">
                  <c:v>106426.38230472924</c:v>
                </c:pt>
                <c:pt idx="17">
                  <c:v>113219.55564332972</c:v>
                </c:pt>
                <c:pt idx="18">
                  <c:v>120109.6962732525</c:v>
                </c:pt>
                <c:pt idx="19">
                  <c:v>123453.04298260593</c:v>
                </c:pt>
                <c:pt idx="20">
                  <c:v>126239.80454231195</c:v>
                </c:pt>
                <c:pt idx="21">
                  <c:v>128186.67193132549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3E8-4685-B2F6-F6FEAC672670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2'!$B$41:$B$71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2'!$K$41:$K$69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1877.3863191833309</c:v>
                </c:pt>
                <c:pt idx="5">
                  <c:v>11318.643463497452</c:v>
                </c:pt>
                <c:pt idx="6">
                  <c:v>20803.758808774037</c:v>
                </c:pt>
                <c:pt idx="7">
                  <c:v>30049.381548414589</c:v>
                </c:pt>
                <c:pt idx="8">
                  <c:v>40312.883396811194</c:v>
                </c:pt>
                <c:pt idx="9">
                  <c:v>50061.042414381904</c:v>
                </c:pt>
                <c:pt idx="10">
                  <c:v>59149.517062251645</c:v>
                </c:pt>
                <c:pt idx="11">
                  <c:v>66553.244953215471</c:v>
                </c:pt>
                <c:pt idx="12">
                  <c:v>75212.484954556421</c:v>
                </c:pt>
                <c:pt idx="13">
                  <c:v>83435.070690636945</c:v>
                </c:pt>
                <c:pt idx="14">
                  <c:v>91275.452846861197</c:v>
                </c:pt>
                <c:pt idx="15">
                  <c:v>98685.681513864562</c:v>
                </c:pt>
                <c:pt idx="16">
                  <c:v>106030.60819142338</c:v>
                </c:pt>
                <c:pt idx="17">
                  <c:v>112622.20905589907</c:v>
                </c:pt>
                <c:pt idx="18">
                  <c:v>119685.3038637</c:v>
                </c:pt>
                <c:pt idx="19">
                  <c:v>123212.41253862029</c:v>
                </c:pt>
                <c:pt idx="20">
                  <c:v>125617.07933157992</c:v>
                </c:pt>
                <c:pt idx="21">
                  <c:v>127369.88658133414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3E8-4685-B2F6-F6FEAC672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200240"/>
        <c:axId val="1411189840"/>
      </c:scatterChart>
      <c:valAx>
        <c:axId val="1411200240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11189840"/>
        <c:crosses val="autoZero"/>
        <c:crossBetween val="midCat"/>
        <c:majorUnit val="2"/>
      </c:valAx>
      <c:valAx>
        <c:axId val="1411189840"/>
        <c:scaling>
          <c:orientation val="minMax"/>
          <c:max val="400001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ML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BIOGAS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1120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Producción de Biogás Acumulado </a:t>
            </a:r>
            <a:endParaRPr lang="en-US" sz="1600" b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6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CORRIDA 1</a:t>
            </a:r>
            <a:endParaRPr lang="en-US" sz="1600" b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6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95457662023016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8522931556632344"/>
          <c:y val="0.15674446587637275"/>
          <c:w val="0.629801938219261"/>
          <c:h val="0.69812217961639045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191059039"/>
        <c:axId val="1191053215"/>
      </c:scatterChart>
      <c:valAx>
        <c:axId val="1191059039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Días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91053215"/>
        <c:crosses val="autoZero"/>
        <c:crossBetween val="midCat"/>
        <c:majorUnit val="5"/>
      </c:valAx>
      <c:valAx>
        <c:axId val="1191053215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de biogas (L)</a:t>
                </a:r>
                <a:endParaRPr lang="en-US" sz="1400" b="1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91059039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370961578078617"/>
          <c:y val="0.10857076417031047"/>
          <c:w val="0.11194512416717141"/>
          <c:h val="8.7459892541843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400" b="1">
                <a:latin typeface="Arial" panose="020B0604020202020204" pitchFamily="34" charset="0"/>
                <a:cs typeface="Arial" panose="020B0604020202020204" pitchFamily="34" charset="0"/>
              </a:rPr>
              <a:t>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242586305403925"/>
          <c:y val="5.2007268790580777E-2"/>
          <c:w val="0.7744698986178602"/>
          <c:h val="0.7817461119478780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270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2'!$B$3:$B$29</c:f>
              <c:numCache>
                <c:formatCode>General</c:formatCode>
                <c:ptCount val="2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('BIOGÁS 2'!$L$3:$L$27,'BIOGÁS 2'!$L$41:$L$85,'BIOGÁS 2'!$L$41:$L$86)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2.0651249511006395</c:v>
                </c:pt>
                <c:pt idx="5">
                  <c:v>12.073219694396595</c:v>
                </c:pt>
                <c:pt idx="6">
                  <c:v>21.938509289251588</c:v>
                </c:pt>
                <c:pt idx="7">
                  <c:v>30.791341586645949</c:v>
                </c:pt>
                <c:pt idx="8">
                  <c:v>40.501261356609639</c:v>
                </c:pt>
                <c:pt idx="9">
                  <c:v>50.348805743105835</c:v>
                </c:pt>
                <c:pt idx="10">
                  <c:v>60.211760227713221</c:v>
                </c:pt>
                <c:pt idx="11">
                  <c:v>67.243584812106235</c:v>
                </c:pt>
                <c:pt idx="12">
                  <c:v>75.738063179513048</c:v>
                </c:pt>
                <c:pt idx="13">
                  <c:v>83.59801708289271</c:v>
                </c:pt>
                <c:pt idx="14">
                  <c:v>91.832401605159589</c:v>
                </c:pt>
                <c:pt idx="15">
                  <c:v>98.878411928507248</c:v>
                </c:pt>
                <c:pt idx="16">
                  <c:v>106.42638230472924</c:v>
                </c:pt>
                <c:pt idx="17">
                  <c:v>113.21955564332971</c:v>
                </c:pt>
                <c:pt idx="18">
                  <c:v>120.1096962732525</c:v>
                </c:pt>
                <c:pt idx="19">
                  <c:v>123.45304298260592</c:v>
                </c:pt>
                <c:pt idx="20">
                  <c:v>126.23980454231194</c:v>
                </c:pt>
                <c:pt idx="21">
                  <c:v>128.18667193132549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1.8773863191833309</c:v>
                </c:pt>
                <c:pt idx="30">
                  <c:v>11.318643463497452</c:v>
                </c:pt>
                <c:pt idx="31">
                  <c:v>20.803758808774038</c:v>
                </c:pt>
                <c:pt idx="32">
                  <c:v>30.049381548414591</c:v>
                </c:pt>
                <c:pt idx="33">
                  <c:v>40.312883396811195</c:v>
                </c:pt>
                <c:pt idx="34">
                  <c:v>50.061042414381902</c:v>
                </c:pt>
                <c:pt idx="35">
                  <c:v>59.149517062251647</c:v>
                </c:pt>
                <c:pt idx="36">
                  <c:v>66.553244953215469</c:v>
                </c:pt>
                <c:pt idx="37">
                  <c:v>75.212484954556416</c:v>
                </c:pt>
                <c:pt idx="38">
                  <c:v>83.435070690636948</c:v>
                </c:pt>
                <c:pt idx="39">
                  <c:v>91.275452846861199</c:v>
                </c:pt>
                <c:pt idx="40">
                  <c:v>98.685681513864566</c:v>
                </c:pt>
                <c:pt idx="41">
                  <c:v>106.03060819142338</c:v>
                </c:pt>
                <c:pt idx="42">
                  <c:v>112.62220905589908</c:v>
                </c:pt>
                <c:pt idx="43">
                  <c:v>119.6853038637</c:v>
                </c:pt>
                <c:pt idx="44">
                  <c:v>123.2124125386203</c:v>
                </c:pt>
                <c:pt idx="45">
                  <c:v>125.61707933157993</c:v>
                </c:pt>
                <c:pt idx="46">
                  <c:v>127.36988658133414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1.8773863191833309</c:v>
                </c:pt>
                <c:pt idx="75">
                  <c:v>11.318643463497452</c:v>
                </c:pt>
                <c:pt idx="76">
                  <c:v>20.803758808774038</c:v>
                </c:pt>
                <c:pt idx="77">
                  <c:v>30.049381548414591</c:v>
                </c:pt>
                <c:pt idx="78">
                  <c:v>40.312883396811195</c:v>
                </c:pt>
                <c:pt idx="79">
                  <c:v>50.061042414381902</c:v>
                </c:pt>
                <c:pt idx="80">
                  <c:v>59.149517062251647</c:v>
                </c:pt>
                <c:pt idx="81">
                  <c:v>66.553244953215469</c:v>
                </c:pt>
                <c:pt idx="82">
                  <c:v>75.212484954556416</c:v>
                </c:pt>
                <c:pt idx="83">
                  <c:v>83.435070690636948</c:v>
                </c:pt>
                <c:pt idx="84">
                  <c:v>91.275452846861199</c:v>
                </c:pt>
                <c:pt idx="85">
                  <c:v>98.685681513864566</c:v>
                </c:pt>
                <c:pt idx="86">
                  <c:v>106.03060819142338</c:v>
                </c:pt>
                <c:pt idx="87">
                  <c:v>112.62220905589908</c:v>
                </c:pt>
                <c:pt idx="88">
                  <c:v>119.6853038637</c:v>
                </c:pt>
                <c:pt idx="89">
                  <c:v>123.2124125386203</c:v>
                </c:pt>
                <c:pt idx="90">
                  <c:v>125.61707933157993</c:v>
                </c:pt>
                <c:pt idx="91">
                  <c:v>127.36988658133414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98-43D3-A893-ED1B28EC371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2700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2'!$B$3:$B$29</c:f>
              <c:numCache>
                <c:formatCode>General</c:formatCode>
                <c:ptCount val="2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2'!$L$41:$L$103</c:f>
              <c:numCache>
                <c:formatCode>0.00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1.8773863191833309</c:v>
                </c:pt>
                <c:pt idx="5">
                  <c:v>11.318643463497452</c:v>
                </c:pt>
                <c:pt idx="6">
                  <c:v>20.803758808774038</c:v>
                </c:pt>
                <c:pt idx="7">
                  <c:v>30.049381548414591</c:v>
                </c:pt>
                <c:pt idx="8">
                  <c:v>40.312883396811195</c:v>
                </c:pt>
                <c:pt idx="9">
                  <c:v>50.061042414381902</c:v>
                </c:pt>
                <c:pt idx="10">
                  <c:v>59.149517062251647</c:v>
                </c:pt>
                <c:pt idx="11">
                  <c:v>66.553244953215469</c:v>
                </c:pt>
                <c:pt idx="12">
                  <c:v>75.212484954556416</c:v>
                </c:pt>
                <c:pt idx="13">
                  <c:v>83.435070690636948</c:v>
                </c:pt>
                <c:pt idx="14">
                  <c:v>91.275452846861199</c:v>
                </c:pt>
                <c:pt idx="15">
                  <c:v>98.685681513864566</c:v>
                </c:pt>
                <c:pt idx="16">
                  <c:v>106.03060819142338</c:v>
                </c:pt>
                <c:pt idx="17">
                  <c:v>112.62220905589908</c:v>
                </c:pt>
                <c:pt idx="18">
                  <c:v>119.6853038637</c:v>
                </c:pt>
                <c:pt idx="19">
                  <c:v>123.2124125386203</c:v>
                </c:pt>
                <c:pt idx="20">
                  <c:v>125.61707933157993</c:v>
                </c:pt>
                <c:pt idx="21">
                  <c:v>127.36988658133414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98-43D3-A893-ED1B28EC3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2683599"/>
        <c:axId val="1252689423"/>
      </c:scatterChart>
      <c:valAx>
        <c:axId val="1252683599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800">
                    <a:latin typeface="Arial" panose="020B0604020202020204" pitchFamily="34" charset="0"/>
                    <a:cs typeface="Arial" panose="020B0604020202020204" pitchFamily="34" charset="0"/>
                  </a:rPr>
                  <a:t>Dias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52689423"/>
        <c:crosses val="autoZero"/>
        <c:crossBetween val="midCat"/>
        <c:majorUnit val="5"/>
      </c:valAx>
      <c:valAx>
        <c:axId val="125268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400" b="1">
                    <a:latin typeface="Arial" panose="020B0604020202020204" pitchFamily="34" charset="0"/>
                    <a:cs typeface="Arial" panose="020B0604020202020204" pitchFamily="34" charset="0"/>
                  </a:rPr>
                  <a:t>Biogas (L)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52683599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363830390153938"/>
          <c:y val="0.49171328342890208"/>
          <c:w val="0.15135637087909667"/>
          <c:h val="9.2499580336566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4181143232978E-2"/>
          <c:y val="1.8210769065919327E-2"/>
          <c:w val="0.90726774191419501"/>
          <c:h val="0.89614747843920728"/>
        </c:manualLayout>
      </c:layout>
      <c:scatterChart>
        <c:scatterStyle val="lineMarker"/>
        <c:varyColors val="0"/>
        <c:ser>
          <c:idx val="0"/>
          <c:order val="0"/>
          <c:tx>
            <c:v>Reactor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10795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2'!$B$3:$B$29</c:f>
              <c:numCache>
                <c:formatCode>General</c:formatCode>
                <c:ptCount val="2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2'!$L$3:$L$29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2.0651249511006395</c:v>
                </c:pt>
                <c:pt idx="5">
                  <c:v>12.073219694396595</c:v>
                </c:pt>
                <c:pt idx="6">
                  <c:v>21.938509289251588</c:v>
                </c:pt>
                <c:pt idx="7">
                  <c:v>30.791341586645949</c:v>
                </c:pt>
                <c:pt idx="8">
                  <c:v>40.501261356609639</c:v>
                </c:pt>
                <c:pt idx="9">
                  <c:v>50.348805743105835</c:v>
                </c:pt>
                <c:pt idx="10">
                  <c:v>60.211760227713221</c:v>
                </c:pt>
                <c:pt idx="11">
                  <c:v>67.243584812106235</c:v>
                </c:pt>
                <c:pt idx="12">
                  <c:v>75.738063179513048</c:v>
                </c:pt>
                <c:pt idx="13">
                  <c:v>83.59801708289271</c:v>
                </c:pt>
                <c:pt idx="14">
                  <c:v>91.832401605159589</c:v>
                </c:pt>
                <c:pt idx="15">
                  <c:v>98.878411928507248</c:v>
                </c:pt>
                <c:pt idx="16">
                  <c:v>106.42638230472924</c:v>
                </c:pt>
                <c:pt idx="17">
                  <c:v>113.21955564332971</c:v>
                </c:pt>
                <c:pt idx="18">
                  <c:v>120.1096962732525</c:v>
                </c:pt>
                <c:pt idx="19">
                  <c:v>123.45304298260592</c:v>
                </c:pt>
                <c:pt idx="20">
                  <c:v>126.23980454231194</c:v>
                </c:pt>
                <c:pt idx="21">
                  <c:v>128.18667193132549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0B-424D-96E5-B499785DC114}"/>
            </c:ext>
          </c:extLst>
        </c:ser>
        <c:ser>
          <c:idx val="1"/>
          <c:order val="1"/>
          <c:tx>
            <c:v>Reactor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0795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2'!$B$3:$B$29</c:f>
              <c:numCache>
                <c:formatCode>General</c:formatCode>
                <c:ptCount val="2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2'!$L$41:$L$105</c:f>
              <c:numCache>
                <c:formatCode>0.00</c:formatCode>
                <c:ptCount val="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1.8773863191833309</c:v>
                </c:pt>
                <c:pt idx="5">
                  <c:v>11.318643463497452</c:v>
                </c:pt>
                <c:pt idx="6">
                  <c:v>20.803758808774038</c:v>
                </c:pt>
                <c:pt idx="7">
                  <c:v>30.049381548414591</c:v>
                </c:pt>
                <c:pt idx="8">
                  <c:v>40.312883396811195</c:v>
                </c:pt>
                <c:pt idx="9">
                  <c:v>50.061042414381902</c:v>
                </c:pt>
                <c:pt idx="10">
                  <c:v>59.149517062251647</c:v>
                </c:pt>
                <c:pt idx="11">
                  <c:v>66.553244953215469</c:v>
                </c:pt>
                <c:pt idx="12">
                  <c:v>75.212484954556416</c:v>
                </c:pt>
                <c:pt idx="13">
                  <c:v>83.435070690636948</c:v>
                </c:pt>
                <c:pt idx="14">
                  <c:v>91.275452846861199</c:v>
                </c:pt>
                <c:pt idx="15">
                  <c:v>98.685681513864566</c:v>
                </c:pt>
                <c:pt idx="16">
                  <c:v>106.03060819142338</c:v>
                </c:pt>
                <c:pt idx="17">
                  <c:v>112.62220905589908</c:v>
                </c:pt>
                <c:pt idx="18">
                  <c:v>119.6853038637</c:v>
                </c:pt>
                <c:pt idx="19">
                  <c:v>123.2124125386203</c:v>
                </c:pt>
                <c:pt idx="20">
                  <c:v>125.61707933157993</c:v>
                </c:pt>
                <c:pt idx="21">
                  <c:v>127.36988658133414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0B-424D-96E5-B499785DC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971968"/>
        <c:axId val="297972800"/>
      </c:scatterChart>
      <c:valAx>
        <c:axId val="297971968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 (Dias)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97972800"/>
        <c:crosses val="autoZero"/>
        <c:crossBetween val="midCat"/>
        <c:majorUnit val="8"/>
      </c:valAx>
      <c:valAx>
        <c:axId val="297972800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Litros de Biogás acomulados</a:t>
                </a:r>
              </a:p>
            </c:rich>
          </c:tx>
          <c:layout>
            <c:manualLayout>
              <c:xMode val="edge"/>
              <c:yMode val="edge"/>
              <c:x val="1.296099204045408E-2"/>
              <c:y val="0.30218866121419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8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97971968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935286072907182"/>
          <c:y val="3.2615165939752597E-2"/>
          <c:w val="0.21896955744240529"/>
          <c:h val="0.137151539270473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Producción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acumulada reactor 1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2079082717998653E-2"/>
          <c:y val="0.13186080841641976"/>
          <c:w val="0.88138861879459851"/>
          <c:h val="0.81778645813550277"/>
        </c:manualLayout>
      </c:layout>
      <c:scatterChart>
        <c:scatterStyle val="smoothMarker"/>
        <c:varyColors val="0"/>
        <c:ser>
          <c:idx val="9"/>
          <c:order val="0"/>
          <c:tx>
            <c:v>Biogás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107950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2'!$B$3:$B$32</c:f>
              <c:numCache>
                <c:formatCode>General</c:formatCode>
                <c:ptCount val="3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2'!$L$3:$L$32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2.0651249511006395</c:v>
                </c:pt>
                <c:pt idx="5">
                  <c:v>12.073219694396595</c:v>
                </c:pt>
                <c:pt idx="6">
                  <c:v>21.938509289251588</c:v>
                </c:pt>
                <c:pt idx="7">
                  <c:v>30.791341586645949</c:v>
                </c:pt>
                <c:pt idx="8">
                  <c:v>40.501261356609639</c:v>
                </c:pt>
                <c:pt idx="9">
                  <c:v>50.348805743105835</c:v>
                </c:pt>
                <c:pt idx="10">
                  <c:v>60.211760227713221</c:v>
                </c:pt>
                <c:pt idx="11">
                  <c:v>67.243584812106235</c:v>
                </c:pt>
                <c:pt idx="12">
                  <c:v>75.738063179513048</c:v>
                </c:pt>
                <c:pt idx="13">
                  <c:v>83.59801708289271</c:v>
                </c:pt>
                <c:pt idx="14">
                  <c:v>91.832401605159589</c:v>
                </c:pt>
                <c:pt idx="15">
                  <c:v>98.878411928507248</c:v>
                </c:pt>
                <c:pt idx="16">
                  <c:v>106.42638230472924</c:v>
                </c:pt>
                <c:pt idx="17">
                  <c:v>113.21955564332971</c:v>
                </c:pt>
                <c:pt idx="18">
                  <c:v>120.1096962732525</c:v>
                </c:pt>
                <c:pt idx="19">
                  <c:v>123.45304298260592</c:v>
                </c:pt>
                <c:pt idx="20">
                  <c:v>126.23980454231194</c:v>
                </c:pt>
                <c:pt idx="21">
                  <c:v>128.18667193132549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7A-48C6-83DD-7F2E6060AF4B}"/>
            </c:ext>
          </c:extLst>
        </c:ser>
        <c:ser>
          <c:idx val="10"/>
          <c:order val="1"/>
          <c:tx>
            <c:v>Metano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5">
                  <a:lumMod val="60000"/>
                </a:schemeClr>
              </a:solidFill>
              <a:ln w="107950" cap="sq">
                <a:solidFill>
                  <a:schemeClr val="accent1"/>
                </a:solidFill>
                <a:bevel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2'!$B$3:$B$32</c:f>
              <c:numCache>
                <c:formatCode>General</c:formatCode>
                <c:ptCount val="3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2'!$R$3:$R$32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0.17450305836800403</c:v>
                </c:pt>
                <c:pt idx="5">
                  <c:v>1.1301665498301663</c:v>
                </c:pt>
                <c:pt idx="6">
                  <c:v>2.2246783169781712</c:v>
                </c:pt>
                <c:pt idx="7">
                  <c:v>3.2716727885859274</c:v>
                </c:pt>
                <c:pt idx="8">
                  <c:v>4.5133475388047399</c:v>
                </c:pt>
                <c:pt idx="9">
                  <c:v>5.8345716059058406</c:v>
                </c:pt>
                <c:pt idx="10">
                  <c:v>7.3449826945702945</c:v>
                </c:pt>
                <c:pt idx="11">
                  <c:v>8.5049125707145574</c:v>
                </c:pt>
                <c:pt idx="12">
                  <c:v>9.9732828320572899</c:v>
                </c:pt>
                <c:pt idx="13">
                  <c:v>11.489502472830104</c:v>
                </c:pt>
                <c:pt idx="14">
                  <c:v>13.124459623219904</c:v>
                </c:pt>
                <c:pt idx="15">
                  <c:v>14.544184117942038</c:v>
                </c:pt>
                <c:pt idx="16">
                  <c:v>16.000942400552876</c:v>
                </c:pt>
                <c:pt idx="17">
                  <c:v>17.301835094894873</c:v>
                </c:pt>
                <c:pt idx="18">
                  <c:v>18.498799729196367</c:v>
                </c:pt>
                <c:pt idx="19">
                  <c:v>18.999082493738779</c:v>
                </c:pt>
                <c:pt idx="20">
                  <c:v>19.373752963167703</c:v>
                </c:pt>
                <c:pt idx="21">
                  <c:v>19.571851596533822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67A-48C6-83DD-7F2E6060A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9777824"/>
        <c:axId val="1039780736"/>
      </c:scatterChart>
      <c:valAx>
        <c:axId val="1039777824"/>
        <c:scaling>
          <c:orientation val="minMax"/>
          <c:max val="1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6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6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39780736"/>
        <c:crosses val="autoZero"/>
        <c:crossBetween val="midCat"/>
        <c:majorUnit val="8"/>
      </c:valAx>
      <c:valAx>
        <c:axId val="1039780736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Producción</a:t>
                </a:r>
                <a:r>
                  <a:rPr lang="en-US" sz="14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(Kg</a:t>
                </a:r>
                <a:r>
                  <a:rPr lang="en-US" sz="1400" baseline="0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¯¹</a:t>
                </a:r>
                <a:r>
                  <a:rPr lang="en-US" sz="14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VS)</a:t>
                </a:r>
                <a:endParaRPr lang="en-US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3977782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782564281134001"/>
          <c:y val="8.8365606616368803E-2"/>
          <c:w val="0.39011173989727338"/>
          <c:h val="9.6139945105129465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Produccion</a:t>
            </a:r>
            <a:r>
              <a:rPr lang="en-US" baseline="0"/>
              <a:t> acumulada reactor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9"/>
          <c:order val="0"/>
          <c:tx>
            <c:v>Biogás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107950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2'!$B$41:$B$108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2'!$L$41:$L$108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1.8773863191833309</c:v>
                </c:pt>
                <c:pt idx="5">
                  <c:v>11.318643463497452</c:v>
                </c:pt>
                <c:pt idx="6">
                  <c:v>20.803758808774038</c:v>
                </c:pt>
                <c:pt idx="7">
                  <c:v>30.049381548414591</c:v>
                </c:pt>
                <c:pt idx="8">
                  <c:v>40.312883396811195</c:v>
                </c:pt>
                <c:pt idx="9">
                  <c:v>50.061042414381902</c:v>
                </c:pt>
                <c:pt idx="10">
                  <c:v>59.149517062251647</c:v>
                </c:pt>
                <c:pt idx="11">
                  <c:v>66.553244953215469</c:v>
                </c:pt>
                <c:pt idx="12">
                  <c:v>75.212484954556416</c:v>
                </c:pt>
                <c:pt idx="13">
                  <c:v>83.435070690636948</c:v>
                </c:pt>
                <c:pt idx="14">
                  <c:v>91.275452846861199</c:v>
                </c:pt>
                <c:pt idx="15">
                  <c:v>98.685681513864566</c:v>
                </c:pt>
                <c:pt idx="16">
                  <c:v>106.03060819142338</c:v>
                </c:pt>
                <c:pt idx="17">
                  <c:v>112.62220905589908</c:v>
                </c:pt>
                <c:pt idx="18">
                  <c:v>119.6853038637</c:v>
                </c:pt>
                <c:pt idx="19">
                  <c:v>123.2124125386203</c:v>
                </c:pt>
                <c:pt idx="20">
                  <c:v>125.61707933157993</c:v>
                </c:pt>
                <c:pt idx="21">
                  <c:v>127.36988658133414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2E2-4D8E-8E2B-71DF22108661}"/>
            </c:ext>
          </c:extLst>
        </c:ser>
        <c:ser>
          <c:idx val="10"/>
          <c:order val="1"/>
          <c:tx>
            <c:v>Metano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10795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2'!$B$41:$B$108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2'!$R$41:$R$108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0.15019090553466646</c:v>
                </c:pt>
                <c:pt idx="5">
                  <c:v>1.0375423174872662</c:v>
                </c:pt>
                <c:pt idx="6">
                  <c:v>2.0756477538754097</c:v>
                </c:pt>
                <c:pt idx="7">
                  <c:v>3.1256921510637925</c:v>
                </c:pt>
                <c:pt idx="8">
                  <c:v>4.3694267775188536</c:v>
                </c:pt>
                <c:pt idx="9">
                  <c:v>5.6593629199137396</c:v>
                </c:pt>
                <c:pt idx="10">
                  <c:v>7.0335956878545547</c:v>
                </c:pt>
                <c:pt idx="11">
                  <c:v>8.2387138118765559</c:v>
                </c:pt>
                <c:pt idx="12">
                  <c:v>9.6803003562742518</c:v>
                </c:pt>
                <c:pt idx="13">
                  <c:v>11.250650407150417</c:v>
                </c:pt>
                <c:pt idx="14">
                  <c:v>12.764201215503919</c:v>
                </c:pt>
                <c:pt idx="15">
                  <c:v>14.268838391330512</c:v>
                </c:pt>
                <c:pt idx="16">
                  <c:v>15.668046923405468</c:v>
                </c:pt>
                <c:pt idx="17">
                  <c:v>16.917155287223615</c:v>
                </c:pt>
                <c:pt idx="18">
                  <c:v>18.156774348619997</c:v>
                </c:pt>
                <c:pt idx="19">
                  <c:v>18.71052295314232</c:v>
                </c:pt>
                <c:pt idx="20">
                  <c:v>19.045018212003029</c:v>
                </c:pt>
                <c:pt idx="21">
                  <c:v>19.230585160667268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E2-4D8E-8E2B-71DF22108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719424"/>
        <c:axId val="1042705696"/>
      </c:scatterChart>
      <c:valAx>
        <c:axId val="1042719424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6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6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42705696"/>
        <c:crosses val="autoZero"/>
        <c:crossBetween val="midCat"/>
        <c:majorUnit val="8"/>
      </c:valAx>
      <c:valAx>
        <c:axId val="1042705696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Produccion</a:t>
                </a:r>
                <a:r>
                  <a:rPr lang="en-US" sz="16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(Kg</a:t>
                </a:r>
                <a:r>
                  <a:rPr lang="en-US" sz="1600" baseline="0">
                    <a:solidFill>
                      <a:schemeClr val="tx1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¯¹ SV</a:t>
                </a:r>
                <a:r>
                  <a:rPr lang="en-US" sz="16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  <a:endParaRPr lang="en-US" sz="16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4271942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40880619781931"/>
          <c:y val="0.10978991008015061"/>
          <c:w val="0.25413000007100517"/>
          <c:h val="0.14552978145086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Producción</a:t>
            </a:r>
            <a:r>
              <a:rPr lang="en-US" baseline="0"/>
              <a:t> de biogás </a:t>
            </a:r>
            <a:r>
              <a:rPr lang="es-ES_tradnl" sz="1400" b="0" i="0" u="none" strike="noStrike" baseline="0">
                <a:effectLst/>
              </a:rPr>
              <a:t>vs </a:t>
            </a:r>
            <a:r>
              <a:rPr lang="en-US" baseline="0"/>
              <a:t>metano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6911779562953683E-2"/>
          <c:y val="8.8893584066126352E-2"/>
          <c:w val="0.89778670974277275"/>
          <c:h val="0.82841401625310263"/>
        </c:manualLayout>
      </c:layout>
      <c:scatterChart>
        <c:scatterStyle val="smoothMarker"/>
        <c:varyColors val="0"/>
        <c:ser>
          <c:idx val="0"/>
          <c:order val="0"/>
          <c:tx>
            <c:v>Producción de biogas (L)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'BIOGÁS 2'!$B$3:$B$32</c:f>
              <c:numCache>
                <c:formatCode>General</c:formatCode>
                <c:ptCount val="3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2'!$M$3:$M$32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1.9712556351419852</c:v>
                </c:pt>
                <c:pt idx="5">
                  <c:v>11.695931578947024</c:v>
                </c:pt>
                <c:pt idx="6">
                  <c:v>21.371134049012813</c:v>
                </c:pt>
                <c:pt idx="7">
                  <c:v>30.420361567530271</c:v>
                </c:pt>
                <c:pt idx="8">
                  <c:v>40.407072376710417</c:v>
                </c:pt>
                <c:pt idx="9">
                  <c:v>50.204924078743872</c:v>
                </c:pt>
                <c:pt idx="10">
                  <c:v>59.680638644982437</c:v>
                </c:pt>
                <c:pt idx="11">
                  <c:v>66.898414882660859</c:v>
                </c:pt>
                <c:pt idx="12">
                  <c:v>75.475274067034732</c:v>
                </c:pt>
                <c:pt idx="13">
                  <c:v>83.516543886764822</c:v>
                </c:pt>
                <c:pt idx="14">
                  <c:v>91.553927226010387</c:v>
                </c:pt>
                <c:pt idx="15">
                  <c:v>98.782046721185907</c:v>
                </c:pt>
                <c:pt idx="16">
                  <c:v>106.22849524807631</c:v>
                </c:pt>
                <c:pt idx="17">
                  <c:v>112.9208823496144</c:v>
                </c:pt>
                <c:pt idx="18">
                  <c:v>119.89750006847625</c:v>
                </c:pt>
                <c:pt idx="19">
                  <c:v>123.33272776061311</c:v>
                </c:pt>
                <c:pt idx="20">
                  <c:v>125.92844193694594</c:v>
                </c:pt>
                <c:pt idx="21">
                  <c:v>127.77827925632982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B4-4F74-87D0-20D6E45CAE54}"/>
            </c:ext>
          </c:extLst>
        </c:ser>
        <c:ser>
          <c:idx val="1"/>
          <c:order val="1"/>
          <c:tx>
            <c:v>Producción de metano (L)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'BIOGÁS 2'!$B$3:$B$32</c:f>
              <c:numCache>
                <c:formatCode>General</c:formatCode>
                <c:ptCount val="3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2'!$X$3:$X$32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0.16234698195133523</c:v>
                </c:pt>
                <c:pt idx="5">
                  <c:v>1.0838544336587161</c:v>
                </c:pt>
                <c:pt idx="6">
                  <c:v>2.1501630354267904</c:v>
                </c:pt>
                <c:pt idx="7">
                  <c:v>3.1986824698248597</c:v>
                </c:pt>
                <c:pt idx="8">
                  <c:v>4.4413871581617972</c:v>
                </c:pt>
                <c:pt idx="9">
                  <c:v>5.7469672629097897</c:v>
                </c:pt>
                <c:pt idx="10">
                  <c:v>7.1892891912124242</c:v>
                </c:pt>
                <c:pt idx="11">
                  <c:v>8.3718131912955567</c:v>
                </c:pt>
                <c:pt idx="12">
                  <c:v>9.8267915941657709</c:v>
                </c:pt>
                <c:pt idx="13">
                  <c:v>11.37007643999026</c:v>
                </c:pt>
                <c:pt idx="14">
                  <c:v>12.944330419361911</c:v>
                </c:pt>
                <c:pt idx="15">
                  <c:v>14.406511254636275</c:v>
                </c:pt>
                <c:pt idx="16">
                  <c:v>15.834494661979171</c:v>
                </c:pt>
                <c:pt idx="17">
                  <c:v>17.109495191059246</c:v>
                </c:pt>
                <c:pt idx="18">
                  <c:v>18.327787038908184</c:v>
                </c:pt>
                <c:pt idx="19">
                  <c:v>18.85480272344055</c:v>
                </c:pt>
                <c:pt idx="20">
                  <c:v>19.209385587585366</c:v>
                </c:pt>
                <c:pt idx="21">
                  <c:v>19.401218378600547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0B4-4F74-87D0-20D6E45CA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374496"/>
        <c:axId val="1294376160"/>
      </c:scatterChart>
      <c:valAx>
        <c:axId val="1294374496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400" b="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400" b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94376160"/>
        <c:crosses val="autoZero"/>
        <c:crossBetween val="midCat"/>
        <c:majorUnit val="8"/>
      </c:valAx>
      <c:valAx>
        <c:axId val="1294376160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de biogas </a:t>
                </a:r>
                <a:r>
                  <a:rPr lang="es-ES_tradnl" sz="1400" b="0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vs</a:t>
                </a:r>
                <a:r>
                  <a:rPr lang="en-US" sz="14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metano (Kg¯¹ SV)</a:t>
                </a:r>
                <a:endParaRPr lang="en-US" sz="1400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9437449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000269548660612"/>
          <c:y val="0.11751090450609845"/>
          <c:w val="0.32674142632613262"/>
          <c:h val="8.3008065354801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Producción</a:t>
            </a:r>
            <a:r>
              <a:rPr lang="en-US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acumulada de biogás &amp; metano</a:t>
            </a:r>
            <a:endParaRPr lang="en-US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Producción de biogás (L¯¹SV)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2'!$B$3:$B$32</c:f>
              <c:numCache>
                <c:formatCode>General</c:formatCode>
                <c:ptCount val="3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2'!$M$3:$M$32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1.9712556351419852</c:v>
                </c:pt>
                <c:pt idx="5">
                  <c:v>11.695931578947024</c:v>
                </c:pt>
                <c:pt idx="6">
                  <c:v>21.371134049012813</c:v>
                </c:pt>
                <c:pt idx="7">
                  <c:v>30.420361567530271</c:v>
                </c:pt>
                <c:pt idx="8">
                  <c:v>40.407072376710417</c:v>
                </c:pt>
                <c:pt idx="9">
                  <c:v>50.204924078743872</c:v>
                </c:pt>
                <c:pt idx="10">
                  <c:v>59.680638644982437</c:v>
                </c:pt>
                <c:pt idx="11">
                  <c:v>66.898414882660859</c:v>
                </c:pt>
                <c:pt idx="12">
                  <c:v>75.475274067034732</c:v>
                </c:pt>
                <c:pt idx="13">
                  <c:v>83.516543886764822</c:v>
                </c:pt>
                <c:pt idx="14">
                  <c:v>91.553927226010387</c:v>
                </c:pt>
                <c:pt idx="15">
                  <c:v>98.782046721185907</c:v>
                </c:pt>
                <c:pt idx="16">
                  <c:v>106.22849524807631</c:v>
                </c:pt>
                <c:pt idx="17">
                  <c:v>112.9208823496144</c:v>
                </c:pt>
                <c:pt idx="18">
                  <c:v>119.89750006847625</c:v>
                </c:pt>
                <c:pt idx="19">
                  <c:v>123.33272776061311</c:v>
                </c:pt>
                <c:pt idx="20">
                  <c:v>125.92844193694594</c:v>
                </c:pt>
                <c:pt idx="21">
                  <c:v>127.77827925632982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11-467C-ADA6-BD735E824405}"/>
            </c:ext>
          </c:extLst>
        </c:ser>
        <c:ser>
          <c:idx val="1"/>
          <c:order val="1"/>
          <c:tx>
            <c:v>Producción de metano (L¯¹SV)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2'!$B$3:$B$32</c:f>
              <c:numCache>
                <c:formatCode>General</c:formatCode>
                <c:ptCount val="3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2'!$S$3:$S$32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0.16234698195133523</c:v>
                </c:pt>
                <c:pt idx="5">
                  <c:v>1.0838544336587161</c:v>
                </c:pt>
                <c:pt idx="6">
                  <c:v>2.1501630354267904</c:v>
                </c:pt>
                <c:pt idx="7">
                  <c:v>3.1986824698248597</c:v>
                </c:pt>
                <c:pt idx="8">
                  <c:v>4.4413871581617972</c:v>
                </c:pt>
                <c:pt idx="9">
                  <c:v>5.7469672629097897</c:v>
                </c:pt>
                <c:pt idx="10">
                  <c:v>7.1892891912124242</c:v>
                </c:pt>
                <c:pt idx="11">
                  <c:v>8.3718131912955567</c:v>
                </c:pt>
                <c:pt idx="12">
                  <c:v>9.8267915941657709</c:v>
                </c:pt>
                <c:pt idx="13">
                  <c:v>11.37007643999026</c:v>
                </c:pt>
                <c:pt idx="14">
                  <c:v>12.944330419361911</c:v>
                </c:pt>
                <c:pt idx="15">
                  <c:v>14.406511254636275</c:v>
                </c:pt>
                <c:pt idx="16">
                  <c:v>15.834494661979171</c:v>
                </c:pt>
                <c:pt idx="17">
                  <c:v>17.109495191059246</c:v>
                </c:pt>
                <c:pt idx="18">
                  <c:v>18.327787038908184</c:v>
                </c:pt>
                <c:pt idx="19">
                  <c:v>18.85480272344055</c:v>
                </c:pt>
                <c:pt idx="20">
                  <c:v>19.209385587585366</c:v>
                </c:pt>
                <c:pt idx="21">
                  <c:v>19.401218378600547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811-467C-ADA6-BD735E824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46431"/>
        <c:axId val="777760991"/>
      </c:scatterChart>
      <c:valAx>
        <c:axId val="777746431"/>
        <c:scaling>
          <c:orientation val="minMax"/>
          <c:max val="1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777760991"/>
        <c:crosses val="autoZero"/>
        <c:crossBetween val="midCat"/>
        <c:majorUnit val="8"/>
      </c:valAx>
      <c:valAx>
        <c:axId val="777760991"/>
        <c:scaling>
          <c:orientation val="minMax"/>
          <c:max val="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acumulada de biogás &amp; metano</a:t>
                </a:r>
                <a:endParaRPr lang="en-US" sz="1400" b="1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 b="1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(L¯¹ VS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777746431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53617057999661"/>
          <c:y val="9.6947109062469713E-2"/>
          <c:w val="0.52339631856618196"/>
          <c:h val="4.202210084823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POTENCIAL REDOX 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CORRIDA 1</a:t>
            </a:r>
          </a:p>
        </c:rich>
      </c:tx>
      <c:layout>
        <c:manualLayout>
          <c:xMode val="edge"/>
          <c:yMode val="edge"/>
          <c:x val="0.3936115385956262"/>
          <c:y val="1.225114657548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1938057358355657"/>
          <c:y val="0.17597428241364421"/>
          <c:w val="0.78823840769903775"/>
          <c:h val="0.64773148148148152"/>
        </c:manualLayout>
      </c:layout>
      <c:scatterChart>
        <c:scatterStyle val="smoothMarker"/>
        <c:varyColors val="0"/>
        <c:ser>
          <c:idx val="1"/>
          <c:order val="0"/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'GRÁFICA REDOX (2)'!$K$4:$K$35</c:f>
              </c:numRef>
            </c:plus>
            <c:minus>
              <c:numRef>
                <c:f>'GRÁFICA REDOX (2)'!$K$4:$K$35</c:f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REDOX (2)'!$B$4:$B$58</c:f>
              <c:numCache>
                <c:formatCode>General</c:formatCode>
                <c:ptCount val="5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16</c:v>
                </c:pt>
                <c:pt idx="9">
                  <c:v>16</c:v>
                </c:pt>
                <c:pt idx="10">
                  <c:v>18</c:v>
                </c:pt>
                <c:pt idx="11">
                  <c:v>18</c:v>
                </c:pt>
                <c:pt idx="12">
                  <c:v>20</c:v>
                </c:pt>
                <c:pt idx="13">
                  <c:v>20</c:v>
                </c:pt>
                <c:pt idx="14">
                  <c:v>23</c:v>
                </c:pt>
                <c:pt idx="15">
                  <c:v>23</c:v>
                </c:pt>
                <c:pt idx="16">
                  <c:v>25</c:v>
                </c:pt>
                <c:pt idx="17">
                  <c:v>25</c:v>
                </c:pt>
                <c:pt idx="18">
                  <c:v>27</c:v>
                </c:pt>
                <c:pt idx="19">
                  <c:v>27</c:v>
                </c:pt>
                <c:pt idx="20">
                  <c:v>31</c:v>
                </c:pt>
                <c:pt idx="21">
                  <c:v>31</c:v>
                </c:pt>
                <c:pt idx="22">
                  <c:v>33</c:v>
                </c:pt>
                <c:pt idx="23">
                  <c:v>33</c:v>
                </c:pt>
                <c:pt idx="24">
                  <c:v>37</c:v>
                </c:pt>
                <c:pt idx="25">
                  <c:v>37</c:v>
                </c:pt>
                <c:pt idx="26">
                  <c:v>39</c:v>
                </c:pt>
                <c:pt idx="27">
                  <c:v>39</c:v>
                </c:pt>
                <c:pt idx="28">
                  <c:v>41</c:v>
                </c:pt>
                <c:pt idx="29">
                  <c:v>41</c:v>
                </c:pt>
                <c:pt idx="30">
                  <c:v>43</c:v>
                </c:pt>
                <c:pt idx="31">
                  <c:v>43</c:v>
                </c:pt>
              </c:numCache>
            </c:numRef>
          </c:xVal>
          <c:yVal>
            <c:numRef>
              <c:f>'GRÁFICA REDOX (2)'!$J$4:$J$35</c:f>
              <c:numCache>
                <c:formatCode>General</c:formatCode>
                <c:ptCount val="32"/>
                <c:pt idx="0">
                  <c:v>-209.6</c:v>
                </c:pt>
                <c:pt idx="1">
                  <c:v>-262.72500000000002</c:v>
                </c:pt>
                <c:pt idx="2">
                  <c:v>-263.125</c:v>
                </c:pt>
                <c:pt idx="3">
                  <c:v>-230.15</c:v>
                </c:pt>
                <c:pt idx="4">
                  <c:v>-254.85</c:v>
                </c:pt>
                <c:pt idx="5">
                  <c:v>-310.45</c:v>
                </c:pt>
                <c:pt idx="6">
                  <c:v>-313.22500000000002</c:v>
                </c:pt>
                <c:pt idx="7">
                  <c:v>-310.92499999999995</c:v>
                </c:pt>
                <c:pt idx="8">
                  <c:v>-322.92500000000001</c:v>
                </c:pt>
                <c:pt idx="9">
                  <c:v>-309.95</c:v>
                </c:pt>
                <c:pt idx="10">
                  <c:v>-329</c:v>
                </c:pt>
                <c:pt idx="11">
                  <c:v>-315.07500000000005</c:v>
                </c:pt>
                <c:pt idx="12">
                  <c:v>-304.67500000000001</c:v>
                </c:pt>
                <c:pt idx="13">
                  <c:v>-303.2</c:v>
                </c:pt>
                <c:pt idx="14">
                  <c:v>-305.47500000000002</c:v>
                </c:pt>
                <c:pt idx="15">
                  <c:v>-303.42499999999995</c:v>
                </c:pt>
                <c:pt idx="16">
                  <c:v>-302.05</c:v>
                </c:pt>
                <c:pt idx="17">
                  <c:v>-301.3</c:v>
                </c:pt>
                <c:pt idx="18">
                  <c:v>-301.34999999999997</c:v>
                </c:pt>
                <c:pt idx="19">
                  <c:v>-302.75</c:v>
                </c:pt>
                <c:pt idx="20">
                  <c:v>-302.125</c:v>
                </c:pt>
                <c:pt idx="21">
                  <c:v>-302.8</c:v>
                </c:pt>
                <c:pt idx="22">
                  <c:v>-304.89999999999998</c:v>
                </c:pt>
                <c:pt idx="23">
                  <c:v>-303.89999999999998</c:v>
                </c:pt>
                <c:pt idx="24">
                  <c:v>-309.5</c:v>
                </c:pt>
                <c:pt idx="25">
                  <c:v>-306.7</c:v>
                </c:pt>
                <c:pt idx="26">
                  <c:v>-305.8</c:v>
                </c:pt>
                <c:pt idx="27">
                  <c:v>-302.75</c:v>
                </c:pt>
                <c:pt idx="28">
                  <c:v>-297.125</c:v>
                </c:pt>
                <c:pt idx="29">
                  <c:v>-291.92500000000001</c:v>
                </c:pt>
                <c:pt idx="30">
                  <c:v>-283.625</c:v>
                </c:pt>
                <c:pt idx="31">
                  <c:v>-281.42499999999995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6D0-48C9-AE9E-AA4DE88B7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383816"/>
        <c:axId val="495385784"/>
      </c:scatterChart>
      <c:valAx>
        <c:axId val="495383816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12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Días</a:t>
                </a:r>
              </a:p>
            </c:rich>
          </c:tx>
          <c:layout>
            <c:manualLayout>
              <c:xMode val="edge"/>
              <c:yMode val="edge"/>
              <c:x val="0.5131766498827115"/>
              <c:y val="0.910399422749125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5385784"/>
        <c:crossesAt val="-450"/>
        <c:crossBetween val="midCat"/>
        <c:majorUnit val="5"/>
      </c:valAx>
      <c:valAx>
        <c:axId val="495385784"/>
        <c:scaling>
          <c:orientation val="minMax"/>
          <c:max val="-160"/>
          <c:min val="-3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538381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935013646830671"/>
          <c:y val="0.20311645524478708"/>
          <c:w val="9.5284604747503082E-2"/>
          <c:h val="5.47430785492862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Producción acumulada de biogás &amp; metano</a:t>
            </a:r>
            <a:endParaRPr lang="en-US" sz="1400" b="1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</a:t>
            </a:r>
            <a:r>
              <a:rPr lang="en-US" sz="14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carga baja</a:t>
            </a:r>
            <a:endPara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1588632944312494"/>
          <c:y val="0.11411348470967776"/>
          <c:w val="0.84387353176061852"/>
          <c:h val="0.78325079266336439"/>
        </c:manualLayout>
      </c:layout>
      <c:scatterChart>
        <c:scatterStyle val="smoothMarker"/>
        <c:varyColors val="0"/>
        <c:ser>
          <c:idx val="0"/>
          <c:order val="0"/>
          <c:tx>
            <c:v>Producción de biogás  (L) Carga Baja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'BIOGÁS 2'!$B$3:$B$27</c:f>
              <c:numCache>
                <c:formatCode>General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2'!$I$3:$I$27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2.1999999999989086</c:v>
                </c:pt>
                <c:pt idx="5">
                  <c:v>12.799999999999272</c:v>
                </c:pt>
                <c:pt idx="6">
                  <c:v>23.199999999998909</c:v>
                </c:pt>
                <c:pt idx="7">
                  <c:v>33.199999999998909</c:v>
                </c:pt>
                <c:pt idx="8">
                  <c:v>43</c:v>
                </c:pt>
                <c:pt idx="9">
                  <c:v>53</c:v>
                </c:pt>
                <c:pt idx="10">
                  <c:v>63.600000000000364</c:v>
                </c:pt>
                <c:pt idx="11">
                  <c:v>72</c:v>
                </c:pt>
                <c:pt idx="12">
                  <c:v>80</c:v>
                </c:pt>
                <c:pt idx="13">
                  <c:v>88</c:v>
                </c:pt>
                <c:pt idx="14">
                  <c:v>97</c:v>
                </c:pt>
                <c:pt idx="15">
                  <c:v>104.79999999999927</c:v>
                </c:pt>
                <c:pt idx="16">
                  <c:v>112.79999999999927</c:v>
                </c:pt>
                <c:pt idx="17">
                  <c:v>120</c:v>
                </c:pt>
                <c:pt idx="18">
                  <c:v>126</c:v>
                </c:pt>
                <c:pt idx="19">
                  <c:v>130.39999999999964</c:v>
                </c:pt>
                <c:pt idx="20">
                  <c:v>133.79999999999927</c:v>
                </c:pt>
                <c:pt idx="21">
                  <c:v>135.39999999999964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19-4FFC-B0FA-4FD3256B542C}"/>
            </c:ext>
          </c:extLst>
        </c:ser>
        <c:ser>
          <c:idx val="1"/>
          <c:order val="1"/>
          <c:tx>
            <c:v>Producción de biogás (L)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'BIOGÁS 2'!$B$3:$B$27</c:f>
              <c:numCache>
                <c:formatCode>General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('BIOGÁS 2'!$I$3:$I$27,'BIOGÁS 2'!$M$3:$M$27)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2.1999999999989086</c:v>
                </c:pt>
                <c:pt idx="5">
                  <c:v>12.799999999999272</c:v>
                </c:pt>
                <c:pt idx="6">
                  <c:v>23.199999999998909</c:v>
                </c:pt>
                <c:pt idx="7">
                  <c:v>33.199999999998909</c:v>
                </c:pt>
                <c:pt idx="8">
                  <c:v>43</c:v>
                </c:pt>
                <c:pt idx="9">
                  <c:v>53</c:v>
                </c:pt>
                <c:pt idx="10">
                  <c:v>63.600000000000364</c:v>
                </c:pt>
                <c:pt idx="11">
                  <c:v>72</c:v>
                </c:pt>
                <c:pt idx="12">
                  <c:v>80</c:v>
                </c:pt>
                <c:pt idx="13">
                  <c:v>88</c:v>
                </c:pt>
                <c:pt idx="14">
                  <c:v>97</c:v>
                </c:pt>
                <c:pt idx="15">
                  <c:v>104.79999999999927</c:v>
                </c:pt>
                <c:pt idx="16">
                  <c:v>112.79999999999927</c:v>
                </c:pt>
                <c:pt idx="17">
                  <c:v>120</c:v>
                </c:pt>
                <c:pt idx="18">
                  <c:v>126</c:v>
                </c:pt>
                <c:pt idx="19">
                  <c:v>130.39999999999964</c:v>
                </c:pt>
                <c:pt idx="20">
                  <c:v>133.79999999999927</c:v>
                </c:pt>
                <c:pt idx="21">
                  <c:v>135.39999999999964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1.9712556351419852</c:v>
                </c:pt>
                <c:pt idx="30" formatCode="0.00">
                  <c:v>11.695931578947024</c:v>
                </c:pt>
                <c:pt idx="31" formatCode="0.00">
                  <c:v>21.371134049012813</c:v>
                </c:pt>
                <c:pt idx="32" formatCode="0.00">
                  <c:v>30.420361567530271</c:v>
                </c:pt>
                <c:pt idx="33" formatCode="0.00">
                  <c:v>40.407072376710417</c:v>
                </c:pt>
                <c:pt idx="34" formatCode="0.00">
                  <c:v>50.204924078743872</c:v>
                </c:pt>
                <c:pt idx="35" formatCode="0.00">
                  <c:v>59.680638644982437</c:v>
                </c:pt>
                <c:pt idx="36" formatCode="0.00">
                  <c:v>66.898414882660859</c:v>
                </c:pt>
                <c:pt idx="37" formatCode="0.00">
                  <c:v>75.475274067034732</c:v>
                </c:pt>
                <c:pt idx="38" formatCode="0.00">
                  <c:v>83.516543886764822</c:v>
                </c:pt>
                <c:pt idx="39" formatCode="0.00">
                  <c:v>91.553927226010387</c:v>
                </c:pt>
                <c:pt idx="40" formatCode="0.00">
                  <c:v>98.782046721185907</c:v>
                </c:pt>
                <c:pt idx="41" formatCode="0.00">
                  <c:v>106.22849524807631</c:v>
                </c:pt>
                <c:pt idx="42" formatCode="0.00">
                  <c:v>112.9208823496144</c:v>
                </c:pt>
                <c:pt idx="43" formatCode="0.00">
                  <c:v>119.89750006847625</c:v>
                </c:pt>
                <c:pt idx="44" formatCode="0.00">
                  <c:v>123.33272776061311</c:v>
                </c:pt>
                <c:pt idx="45" formatCode="0.00">
                  <c:v>125.92844193694594</c:v>
                </c:pt>
                <c:pt idx="46" formatCode="0.00">
                  <c:v>127.77827925632982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A19-4FFC-B0FA-4FD3256B542C}"/>
            </c:ext>
          </c:extLst>
        </c:ser>
        <c:ser>
          <c:idx val="2"/>
          <c:order val="2"/>
          <c:tx>
            <c:v>Producción de metano (L)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'BIOGÁS 2'!$B$3:$B$27</c:f>
              <c:numCache>
                <c:formatCode>General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</c:numCache>
            </c:numRef>
          </c:xVal>
          <c:yVal>
            <c:numRef>
              <c:f>'BIOGÁS 2'!$Y$3:$Y$27</c:f>
              <c:numCache>
                <c:formatCode>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8.1173490975667617E-2</c:v>
                </c:pt>
                <c:pt idx="5">
                  <c:v>0.54192721682935807</c:v>
                </c:pt>
                <c:pt idx="6">
                  <c:v>1.0750815177133952</c:v>
                </c:pt>
                <c:pt idx="7">
                  <c:v>1.5993412349124299</c:v>
                </c:pt>
                <c:pt idx="8">
                  <c:v>2.2206935790808986</c:v>
                </c:pt>
                <c:pt idx="9">
                  <c:v>2.8734836314548948</c:v>
                </c:pt>
                <c:pt idx="10">
                  <c:v>3.5946445956062121</c:v>
                </c:pt>
                <c:pt idx="11">
                  <c:v>4.1859065956477783</c:v>
                </c:pt>
                <c:pt idx="12">
                  <c:v>4.9133957970828854</c:v>
                </c:pt>
                <c:pt idx="13">
                  <c:v>5.6850382199951301</c:v>
                </c:pt>
                <c:pt idx="14">
                  <c:v>6.4721652096809557</c:v>
                </c:pt>
                <c:pt idx="15">
                  <c:v>7.2032556273181374</c:v>
                </c:pt>
                <c:pt idx="16">
                  <c:v>7.9172473309895857</c:v>
                </c:pt>
                <c:pt idx="17">
                  <c:v>8.5547475955296228</c:v>
                </c:pt>
                <c:pt idx="18">
                  <c:v>9.163893519454092</c:v>
                </c:pt>
                <c:pt idx="19">
                  <c:v>9.4274013617202748</c:v>
                </c:pt>
                <c:pt idx="20">
                  <c:v>9.6046927937926831</c:v>
                </c:pt>
                <c:pt idx="21">
                  <c:v>9.7006091893002733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A19-4FFC-B0FA-4FD3256B5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4121983"/>
        <c:axId val="1534118239"/>
      </c:scatterChart>
      <c:valAx>
        <c:axId val="1534121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1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(dias)</a:t>
                </a:r>
                <a:endParaRPr lang="en-US" sz="11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534118239"/>
        <c:crosses val="autoZero"/>
        <c:crossBetween val="midCat"/>
        <c:majorUnit val="8"/>
      </c:valAx>
      <c:valAx>
        <c:axId val="1534118239"/>
        <c:scaling>
          <c:orientation val="minMax"/>
          <c:max val="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acumulada de biogás &amp; metano</a:t>
                </a:r>
                <a:endParaRPr lang="en-US" sz="1400" b="1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>
                  <a:defRPr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en carga baja</a:t>
                </a:r>
                <a:endParaRPr lang="en-US" sz="1400" b="1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>
                  <a:defRPr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5341219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540501213351838"/>
          <c:y val="0.15056492767370575"/>
          <c:w val="0.29975655063263956"/>
          <c:h val="8.75074284478498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Producción acumulada de biogás &amp; metano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en carga media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8.3107923239074011E-2"/>
          <c:y val="0.11414831438853552"/>
          <c:w val="0.81421504504905029"/>
          <c:h val="0.7816670249343772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'BIOGÁS (2)'!#REF!</c:f>
            </c:numRef>
          </c:xVal>
          <c:yVal>
            <c:numRef>
              <c:f>'BIOGÁS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59-40D3-B79D-4B2D2776A6C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'BIOGÁS (2)'!#REF!</c:f>
            </c:numRef>
          </c:xVal>
          <c:yVal>
            <c:numRef>
              <c:f>'BIOGÁS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C59-40D3-B79D-4B2D2776A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1324576"/>
        <c:axId val="1021330400"/>
      </c:scatterChart>
      <c:valAx>
        <c:axId val="1021324576"/>
        <c:scaling>
          <c:orientation val="minMax"/>
          <c:max val="128"/>
          <c:min val="9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21330400"/>
        <c:crosses val="autoZero"/>
        <c:crossBetween val="midCat"/>
        <c:majorUnit val="4"/>
      </c:valAx>
      <c:valAx>
        <c:axId val="1021330400"/>
        <c:scaling>
          <c:orientation val="minMax"/>
          <c:max val="6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02132457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292338567836867"/>
          <c:y val="0.28732612934861501"/>
          <c:w val="7.0117897427651538E-2"/>
          <c:h val="7.5399462633615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 i="0" baseline="0">
                <a:solidFill>
                  <a:schemeClr val="tx1"/>
                </a:solidFill>
                <a:effectLst/>
              </a:rPr>
              <a:t>Producción de biogás y metano (</a:t>
            </a:r>
            <a:r>
              <a:rPr lang="es-MX" sz="1800" b="1" i="0" baseline="0">
                <a:solidFill>
                  <a:schemeClr val="tx1"/>
                </a:solidFill>
                <a:effectLst/>
              </a:rPr>
              <a:t>L/d)</a:t>
            </a:r>
            <a:r>
              <a:rPr lang="en-US" sz="1800" b="1" i="0" baseline="0">
                <a:solidFill>
                  <a:schemeClr val="tx1"/>
                </a:solidFill>
                <a:effectLst/>
              </a:rPr>
              <a:t> </a:t>
            </a:r>
            <a:r>
              <a:rPr lang="es-ES_tradnl" sz="1800" b="1" i="0" baseline="0">
                <a:solidFill>
                  <a:schemeClr val="tx1"/>
                </a:solidFill>
                <a:effectLst/>
              </a:rPr>
              <a:t>vs Carga orgánica diaria   (</a:t>
            </a:r>
            <a:r>
              <a:rPr lang="en-US" sz="1800" b="1" i="0" baseline="0">
                <a:solidFill>
                  <a:schemeClr val="tx1"/>
                </a:solidFill>
                <a:effectLst/>
              </a:rPr>
              <a:t>gSV/L/D</a:t>
            </a:r>
            <a:r>
              <a:rPr lang="es-ES_tradnl" sz="1800" b="1" i="0" baseline="0">
                <a:solidFill>
                  <a:schemeClr val="tx1"/>
                </a:solidFill>
                <a:effectLst/>
              </a:rPr>
              <a:t>)  </a:t>
            </a:r>
            <a:endParaRPr lang="es-MX">
              <a:solidFill>
                <a:schemeClr val="tx1"/>
              </a:solidFill>
              <a:effectLst/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s-ES_tradnl" sz="1800" b="1" i="0" baseline="0">
                <a:solidFill>
                  <a:schemeClr val="tx1"/>
                </a:solidFill>
                <a:effectLst/>
              </a:rPr>
              <a:t> </a:t>
            </a:r>
            <a:endParaRPr lang="es-MX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1418111753371871"/>
          <c:y val="0.24874524612994806"/>
          <c:w val="0.85507775400907271"/>
          <c:h val="0.62628756226900206"/>
        </c:manualLayout>
      </c:layout>
      <c:scatterChart>
        <c:scatterStyle val="smoothMarker"/>
        <c:varyColors val="0"/>
        <c:ser>
          <c:idx val="0"/>
          <c:order val="0"/>
          <c:tx>
            <c:v>Producción de biogás (L/d) 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'BIOGAS VS CARGA ORG'!$B$1:$B$52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</c:numCache>
            </c:numRef>
          </c:xVal>
          <c:yVal>
            <c:numRef>
              <c:f>'BIOGAS VS CARGA ORG'!$E$1:$E$52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0.52500000000000002</c:v>
                </c:pt>
                <c:pt idx="10">
                  <c:v>0.52500000000000002</c:v>
                </c:pt>
                <c:pt idx="11">
                  <c:v>2.5750000000000002</c:v>
                </c:pt>
                <c:pt idx="12">
                  <c:v>2.5750000000000002</c:v>
                </c:pt>
                <c:pt idx="13">
                  <c:v>2.4500000000000002</c:v>
                </c:pt>
                <c:pt idx="14">
                  <c:v>2.4500000000000002</c:v>
                </c:pt>
                <c:pt idx="15">
                  <c:v>2.4500000000000002</c:v>
                </c:pt>
                <c:pt idx="16">
                  <c:v>2.5499999999999998</c:v>
                </c:pt>
                <c:pt idx="17">
                  <c:v>2.5499999999999998</c:v>
                </c:pt>
                <c:pt idx="18">
                  <c:v>2.5250000000000004</c:v>
                </c:pt>
                <c:pt idx="19">
                  <c:v>2.5250000000000004</c:v>
                </c:pt>
                <c:pt idx="20">
                  <c:v>2.3499999999999996</c:v>
                </c:pt>
                <c:pt idx="21">
                  <c:v>2.3499999999999996</c:v>
                </c:pt>
                <c:pt idx="22">
                  <c:v>2.3499999999999996</c:v>
                </c:pt>
                <c:pt idx="23">
                  <c:v>2.5499999999999998</c:v>
                </c:pt>
                <c:pt idx="24">
                  <c:v>2.5499999999999998</c:v>
                </c:pt>
                <c:pt idx="25">
                  <c:v>2.1500000000000004</c:v>
                </c:pt>
                <c:pt idx="26">
                  <c:v>2.1500000000000004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2.2000000000000002</c:v>
                </c:pt>
                <c:pt idx="35">
                  <c:v>2.2000000000000002</c:v>
                </c:pt>
                <c:pt idx="36">
                  <c:v>2</c:v>
                </c:pt>
                <c:pt idx="37">
                  <c:v>2</c:v>
                </c:pt>
                <c:pt idx="38">
                  <c:v>1.9750000000000001</c:v>
                </c:pt>
                <c:pt idx="39">
                  <c:v>1.9750000000000001</c:v>
                </c:pt>
                <c:pt idx="40">
                  <c:v>1.7749999999999999</c:v>
                </c:pt>
                <c:pt idx="41">
                  <c:v>1.7749999999999999</c:v>
                </c:pt>
                <c:pt idx="42">
                  <c:v>1.7749999999999999</c:v>
                </c:pt>
                <c:pt idx="43">
                  <c:v>1.5249999999999999</c:v>
                </c:pt>
                <c:pt idx="44">
                  <c:v>1.5249999999999999</c:v>
                </c:pt>
                <c:pt idx="45">
                  <c:v>1.125</c:v>
                </c:pt>
                <c:pt idx="46">
                  <c:v>1.125</c:v>
                </c:pt>
                <c:pt idx="47">
                  <c:v>0.8</c:v>
                </c:pt>
                <c:pt idx="48">
                  <c:v>0.8</c:v>
                </c:pt>
                <c:pt idx="49">
                  <c:v>0.375</c:v>
                </c:pt>
                <c:pt idx="50">
                  <c:v>0.375</c:v>
                </c:pt>
                <c:pt idx="51">
                  <c:v>0.375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89-475F-8200-E8417E184086}"/>
            </c:ext>
          </c:extLst>
        </c:ser>
        <c:ser>
          <c:idx val="1"/>
          <c:order val="1"/>
          <c:tx>
            <c:v>Producción de metano (L/d) 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'BIOGAS VS CARGA ORG'!$B$1:$B$52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</c:numCache>
            </c:numRef>
          </c:xVal>
          <c:yVal>
            <c:numRef>
              <c:f>'BIOGAS VS CARGA ORG'!$G$1:$G$52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0.09</c:v>
                </c:pt>
                <c:pt idx="10">
                  <c:v>0.09</c:v>
                </c:pt>
                <c:pt idx="11">
                  <c:v>0.48</c:v>
                </c:pt>
                <c:pt idx="12">
                  <c:v>0.48</c:v>
                </c:pt>
                <c:pt idx="13">
                  <c:v>0.55000000000000004</c:v>
                </c:pt>
                <c:pt idx="14">
                  <c:v>0.55000000000000004</c:v>
                </c:pt>
                <c:pt idx="15">
                  <c:v>0.55000000000000004</c:v>
                </c:pt>
                <c:pt idx="16">
                  <c:v>0.52</c:v>
                </c:pt>
                <c:pt idx="17">
                  <c:v>0.52</c:v>
                </c:pt>
                <c:pt idx="18">
                  <c:v>0.62</c:v>
                </c:pt>
                <c:pt idx="19">
                  <c:v>0.62</c:v>
                </c:pt>
                <c:pt idx="20">
                  <c:v>0.66</c:v>
                </c:pt>
                <c:pt idx="21">
                  <c:v>0.66</c:v>
                </c:pt>
                <c:pt idx="22">
                  <c:v>0.66</c:v>
                </c:pt>
                <c:pt idx="23">
                  <c:v>0.76</c:v>
                </c:pt>
                <c:pt idx="24">
                  <c:v>0.76</c:v>
                </c:pt>
                <c:pt idx="25">
                  <c:v>0.57999999999999996</c:v>
                </c:pt>
                <c:pt idx="26">
                  <c:v>0.57999999999999996</c:v>
                </c:pt>
                <c:pt idx="27">
                  <c:v>0.73</c:v>
                </c:pt>
                <c:pt idx="28">
                  <c:v>0.73</c:v>
                </c:pt>
                <c:pt idx="29">
                  <c:v>0.73</c:v>
                </c:pt>
                <c:pt idx="30">
                  <c:v>0.73</c:v>
                </c:pt>
                <c:pt idx="31">
                  <c:v>0.76</c:v>
                </c:pt>
                <c:pt idx="32">
                  <c:v>0.76</c:v>
                </c:pt>
                <c:pt idx="33">
                  <c:v>0.76</c:v>
                </c:pt>
                <c:pt idx="34">
                  <c:v>0.82</c:v>
                </c:pt>
                <c:pt idx="35">
                  <c:v>0.82</c:v>
                </c:pt>
                <c:pt idx="36">
                  <c:v>0.71</c:v>
                </c:pt>
                <c:pt idx="37">
                  <c:v>0.71</c:v>
                </c:pt>
                <c:pt idx="38">
                  <c:v>0.73</c:v>
                </c:pt>
                <c:pt idx="39">
                  <c:v>0.73</c:v>
                </c:pt>
                <c:pt idx="40">
                  <c:v>0.65</c:v>
                </c:pt>
                <c:pt idx="41">
                  <c:v>0.65</c:v>
                </c:pt>
                <c:pt idx="42">
                  <c:v>0.65</c:v>
                </c:pt>
                <c:pt idx="43">
                  <c:v>0.6</c:v>
                </c:pt>
                <c:pt idx="44">
                  <c:v>0.6</c:v>
                </c:pt>
                <c:pt idx="45">
                  <c:v>0.25</c:v>
                </c:pt>
                <c:pt idx="46">
                  <c:v>0.25</c:v>
                </c:pt>
                <c:pt idx="47">
                  <c:v>0.19</c:v>
                </c:pt>
                <c:pt idx="48">
                  <c:v>0.19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289-475F-8200-E8417E184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8194672"/>
        <c:axId val="1498186352"/>
      </c:scatterChart>
      <c:valAx>
        <c:axId val="1498194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Tiempo (días)</a:t>
                </a:r>
                <a:endParaRPr lang="es-MX" sz="1400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98186352"/>
        <c:crosses val="autoZero"/>
        <c:crossBetween val="midCat"/>
        <c:majorUnit val="4"/>
      </c:valAx>
      <c:valAx>
        <c:axId val="14981863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 sz="1200" b="1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de biogás y metano (</a:t>
                </a:r>
                <a:r>
                  <a:rPr lang="es-MX" sz="1200" b="1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lts)</a:t>
                </a:r>
                <a:endParaRPr lang="es-MX" sz="12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9674274114173228E-2"/>
              <c:y val="0.266098210937918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4981946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465687028379266"/>
          <c:y val="0.15967267484421591"/>
          <c:w val="0.78793445497047243"/>
          <c:h val="0.102657819946419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% DE SOLIDOS</a:t>
            </a:r>
            <a:r>
              <a:rPr lang="en-US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VOLATILES</a:t>
            </a:r>
          </a:p>
          <a:p>
            <a:pPr>
              <a:defRPr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CORRIDA 1</a:t>
            </a:r>
            <a:endParaRPr lang="en-US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156714785651793"/>
          <c:y val="0.16712962962962963"/>
          <c:w val="0.74798840769903774"/>
          <c:h val="0.6198920968212307"/>
        </c:manualLayout>
      </c:layout>
      <c:scatterChart>
        <c:scatterStyle val="smoothMarker"/>
        <c:varyColors val="0"/>
        <c:ser>
          <c:idx val="0"/>
          <c:order val="0"/>
          <c:tx>
            <c:v>Reactor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'ST Y SV REACTOR 1'!$B$3:$B$119</c:f>
              <c:numCache>
                <c:formatCode>General</c:formatCode>
                <c:ptCount val="117"/>
                <c:pt idx="0">
                  <c:v>0</c:v>
                </c:pt>
                <c:pt idx="3">
                  <c:v>2</c:v>
                </c:pt>
                <c:pt idx="6">
                  <c:v>4</c:v>
                </c:pt>
                <c:pt idx="9">
                  <c:v>6</c:v>
                </c:pt>
                <c:pt idx="12">
                  <c:v>9</c:v>
                </c:pt>
                <c:pt idx="15">
                  <c:v>11</c:v>
                </c:pt>
                <c:pt idx="18">
                  <c:v>13</c:v>
                </c:pt>
                <c:pt idx="21">
                  <c:v>13</c:v>
                </c:pt>
                <c:pt idx="24">
                  <c:v>16</c:v>
                </c:pt>
                <c:pt idx="27">
                  <c:v>16</c:v>
                </c:pt>
                <c:pt idx="30">
                  <c:v>18</c:v>
                </c:pt>
                <c:pt idx="33">
                  <c:v>18</c:v>
                </c:pt>
                <c:pt idx="36">
                  <c:v>20</c:v>
                </c:pt>
                <c:pt idx="39">
                  <c:v>20</c:v>
                </c:pt>
                <c:pt idx="42">
                  <c:v>23</c:v>
                </c:pt>
                <c:pt idx="45">
                  <c:v>23</c:v>
                </c:pt>
                <c:pt idx="48">
                  <c:v>25</c:v>
                </c:pt>
                <c:pt idx="51">
                  <c:v>25</c:v>
                </c:pt>
                <c:pt idx="54">
                  <c:v>27</c:v>
                </c:pt>
                <c:pt idx="57">
                  <c:v>27</c:v>
                </c:pt>
                <c:pt idx="60">
                  <c:v>31</c:v>
                </c:pt>
                <c:pt idx="63">
                  <c:v>31</c:v>
                </c:pt>
                <c:pt idx="66">
                  <c:v>33</c:v>
                </c:pt>
                <c:pt idx="69">
                  <c:v>33</c:v>
                </c:pt>
                <c:pt idx="72">
                  <c:v>37</c:v>
                </c:pt>
                <c:pt idx="75">
                  <c:v>37</c:v>
                </c:pt>
                <c:pt idx="78">
                  <c:v>39</c:v>
                </c:pt>
                <c:pt idx="81">
                  <c:v>39</c:v>
                </c:pt>
                <c:pt idx="84">
                  <c:v>41</c:v>
                </c:pt>
                <c:pt idx="87">
                  <c:v>41</c:v>
                </c:pt>
                <c:pt idx="90">
                  <c:v>44</c:v>
                </c:pt>
                <c:pt idx="93">
                  <c:v>44</c:v>
                </c:pt>
                <c:pt idx="96">
                  <c:v>46</c:v>
                </c:pt>
                <c:pt idx="99">
                  <c:v>46</c:v>
                </c:pt>
                <c:pt idx="102">
                  <c:v>48</c:v>
                </c:pt>
                <c:pt idx="105">
                  <c:v>48</c:v>
                </c:pt>
                <c:pt idx="108">
                  <c:v>51</c:v>
                </c:pt>
                <c:pt idx="111">
                  <c:v>51</c:v>
                </c:pt>
              </c:numCache>
            </c:numRef>
          </c:xVal>
          <c:yVal>
            <c:numRef>
              <c:f>'ST Y SV REACTOR 1'!$O$3:$O$119</c:f>
              <c:numCache>
                <c:formatCode>General</c:formatCode>
                <c:ptCount val="117"/>
                <c:pt idx="0" formatCode="0.00">
                  <c:v>83.96968450163358</c:v>
                </c:pt>
                <c:pt idx="3" formatCode="0.00">
                  <c:v>60.447457116583472</c:v>
                </c:pt>
                <c:pt idx="6" formatCode="0.00">
                  <c:v>58.802210292907887</c:v>
                </c:pt>
                <c:pt idx="9" formatCode="0.00">
                  <c:v>65.244530105324273</c:v>
                </c:pt>
                <c:pt idx="12" formatCode="0.00">
                  <c:v>65.128817452790642</c:v>
                </c:pt>
                <c:pt idx="15" formatCode="0.00">
                  <c:v>63.27408948342589</c:v>
                </c:pt>
                <c:pt idx="18" formatCode="0.00">
                  <c:v>63.556872829739262</c:v>
                </c:pt>
                <c:pt idx="21" formatCode="0.00">
                  <c:v>64.884825593851318</c:v>
                </c:pt>
                <c:pt idx="24" formatCode="0.00">
                  <c:v>65.746511483076276</c:v>
                </c:pt>
                <c:pt idx="27" formatCode="0.00">
                  <c:v>65.576626602464103</c:v>
                </c:pt>
                <c:pt idx="30" formatCode="0.00">
                  <c:v>64.761100640683949</c:v>
                </c:pt>
                <c:pt idx="33" formatCode="0.00">
                  <c:v>67.198247515616927</c:v>
                </c:pt>
                <c:pt idx="36" formatCode="0.00">
                  <c:v>81.601148308232382</c:v>
                </c:pt>
                <c:pt idx="39" formatCode="0.00">
                  <c:v>67.67699963191302</c:v>
                </c:pt>
                <c:pt idx="42" formatCode="0.00">
                  <c:v>66.44674616267524</c:v>
                </c:pt>
                <c:pt idx="45" formatCode="0.00">
                  <c:v>67.410606062782122</c:v>
                </c:pt>
                <c:pt idx="48" formatCode="0.00">
                  <c:v>65.666455410339282</c:v>
                </c:pt>
                <c:pt idx="51" formatCode="0.00">
                  <c:v>66.983496253010728</c:v>
                </c:pt>
                <c:pt idx="54" formatCode="0.00">
                  <c:v>63.383061937676665</c:v>
                </c:pt>
                <c:pt idx="57" formatCode="0.00">
                  <c:v>64.052072132446497</c:v>
                </c:pt>
                <c:pt idx="60" formatCode="0.00">
                  <c:v>92.223081893921702</c:v>
                </c:pt>
                <c:pt idx="63" formatCode="0.00">
                  <c:v>67.280161717912776</c:v>
                </c:pt>
                <c:pt idx="66" formatCode="0.00">
                  <c:v>65.633559615271295</c:v>
                </c:pt>
                <c:pt idx="69" formatCode="0.00">
                  <c:v>69.340576373291739</c:v>
                </c:pt>
                <c:pt idx="72" formatCode="0.00">
                  <c:v>67.241995984373588</c:v>
                </c:pt>
                <c:pt idx="75" formatCode="0.00">
                  <c:v>67.654709919592861</c:v>
                </c:pt>
                <c:pt idx="78" formatCode="0.00">
                  <c:v>71.456764143181388</c:v>
                </c:pt>
                <c:pt idx="79" formatCode="0.00">
                  <c:v>72.253467121981785</c:v>
                </c:pt>
                <c:pt idx="80" formatCode="0.00">
                  <c:v>72.612955622920651</c:v>
                </c:pt>
                <c:pt idx="81" formatCode="0.00">
                  <c:v>72.952400150358571</c:v>
                </c:pt>
                <c:pt idx="82" formatCode="0.00">
                  <c:v>72.554260372242126</c:v>
                </c:pt>
                <c:pt idx="83" formatCode="0.00">
                  <c:v>73.0558730781745</c:v>
                </c:pt>
                <c:pt idx="84" formatCode="0.00">
                  <c:v>73.502860263823337</c:v>
                </c:pt>
                <c:pt idx="85" formatCode="0.00">
                  <c:v>74.05028589367771</c:v>
                </c:pt>
                <c:pt idx="86" formatCode="0.00">
                  <c:v>74.498914220369713</c:v>
                </c:pt>
                <c:pt idx="87" formatCode="0.00">
                  <c:v>76.431509548203493</c:v>
                </c:pt>
                <c:pt idx="88" formatCode="0.00">
                  <c:v>76.570061231694382</c:v>
                </c:pt>
                <c:pt idx="89" formatCode="0.00">
                  <c:v>76.167171744887085</c:v>
                </c:pt>
                <c:pt idx="90" formatCode="0.00">
                  <c:v>74.447318348090633</c:v>
                </c:pt>
                <c:pt idx="91" formatCode="0.00">
                  <c:v>74.069184536513063</c:v>
                </c:pt>
                <c:pt idx="92" formatCode="0.00">
                  <c:v>73.790381491727501</c:v>
                </c:pt>
                <c:pt idx="93" formatCode="0.00">
                  <c:v>73.174615180889603</c:v>
                </c:pt>
                <c:pt idx="94" formatCode="0.00">
                  <c:v>72.043440838023955</c:v>
                </c:pt>
                <c:pt idx="95" formatCode="0.00">
                  <c:v>70.6047226588516</c:v>
                </c:pt>
                <c:pt idx="96" formatCode="0.00">
                  <c:v>69.11009183682215</c:v>
                </c:pt>
                <c:pt idx="97" formatCode="0.00">
                  <c:v>69.34211419224502</c:v>
                </c:pt>
                <c:pt idx="98" formatCode="0.00">
                  <c:v>69.979664945201264</c:v>
                </c:pt>
                <c:pt idx="99" formatCode="0.00">
                  <c:v>71.038615095202644</c:v>
                </c:pt>
                <c:pt idx="100" formatCode="0.00">
                  <c:v>70.673478643877175</c:v>
                </c:pt>
                <c:pt idx="101" formatCode="0.00">
                  <c:v>70.324943337900677</c:v>
                </c:pt>
                <c:pt idx="102" formatCode="0.00">
                  <c:v>68.811239476419416</c:v>
                </c:pt>
                <c:pt idx="103" formatCode="0.00">
                  <c:v>68.531083408281404</c:v>
                </c:pt>
                <c:pt idx="104" formatCode="0.00">
                  <c:v>68.693434753703897</c:v>
                </c:pt>
                <c:pt idx="105" formatCode="0.00">
                  <c:v>92.810501964479954</c:v>
                </c:pt>
                <c:pt idx="106" formatCode="0.00">
                  <c:v>1226.7461613576063</c:v>
                </c:pt>
                <c:pt idx="107" formatCode="0.00">
                  <c:v>2573.1514963374048</c:v>
                </c:pt>
                <c:pt idx="108" formatCode="0.00">
                  <c:v>3206.6265547005005</c:v>
                </c:pt>
                <c:pt idx="109" formatCode="0.00">
                  <c:v>3129.6319770893292</c:v>
                </c:pt>
                <c:pt idx="110" formatCode="0.00">
                  <c:v>2433.4808924885015</c:v>
                </c:pt>
                <c:pt idx="111" formatCode="0.00">
                  <c:v>2517.0250799009632</c:v>
                </c:pt>
                <c:pt idx="112" formatCode="0.00">
                  <c:v>0</c:v>
                </c:pt>
                <c:pt idx="113" formatCode="0.00">
                  <c:v>0</c:v>
                </c:pt>
                <c:pt idx="114" formatCode="0.00">
                  <c:v>0</c:v>
                </c:pt>
                <c:pt idx="115" formatCode="0.00">
                  <c:v>0</c:v>
                </c:pt>
                <c:pt idx="116" formatCode="0.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58F-433F-BB8A-24DB0FF41ADB}"/>
            </c:ext>
          </c:extLst>
        </c:ser>
        <c:ser>
          <c:idx val="2"/>
          <c:order val="1"/>
          <c:tx>
            <c:v>Reactor 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60325">
                <a:solidFill>
                  <a:schemeClr val="accent3"/>
                </a:solidFill>
              </a:ln>
              <a:effectLst/>
            </c:spPr>
          </c:marker>
          <c:xVal>
            <c:numRef>
              <c:f>'ST Y SV REACTOR 1'!$B$3:$B$119</c:f>
              <c:numCache>
                <c:formatCode>General</c:formatCode>
                <c:ptCount val="117"/>
                <c:pt idx="0">
                  <c:v>0</c:v>
                </c:pt>
                <c:pt idx="3">
                  <c:v>2</c:v>
                </c:pt>
                <c:pt idx="6">
                  <c:v>4</c:v>
                </c:pt>
                <c:pt idx="9">
                  <c:v>6</c:v>
                </c:pt>
                <c:pt idx="12">
                  <c:v>9</c:v>
                </c:pt>
                <c:pt idx="15">
                  <c:v>11</c:v>
                </c:pt>
                <c:pt idx="18">
                  <c:v>13</c:v>
                </c:pt>
                <c:pt idx="21">
                  <c:v>13</c:v>
                </c:pt>
                <c:pt idx="24">
                  <c:v>16</c:v>
                </c:pt>
                <c:pt idx="27">
                  <c:v>16</c:v>
                </c:pt>
                <c:pt idx="30">
                  <c:v>18</c:v>
                </c:pt>
                <c:pt idx="33">
                  <c:v>18</c:v>
                </c:pt>
                <c:pt idx="36">
                  <c:v>20</c:v>
                </c:pt>
                <c:pt idx="39">
                  <c:v>20</c:v>
                </c:pt>
                <c:pt idx="42">
                  <c:v>23</c:v>
                </c:pt>
                <c:pt idx="45">
                  <c:v>23</c:v>
                </c:pt>
                <c:pt idx="48">
                  <c:v>25</c:v>
                </c:pt>
                <c:pt idx="51">
                  <c:v>25</c:v>
                </c:pt>
                <c:pt idx="54">
                  <c:v>27</c:v>
                </c:pt>
                <c:pt idx="57">
                  <c:v>27</c:v>
                </c:pt>
                <c:pt idx="60">
                  <c:v>31</c:v>
                </c:pt>
                <c:pt idx="63">
                  <c:v>31</c:v>
                </c:pt>
                <c:pt idx="66">
                  <c:v>33</c:v>
                </c:pt>
                <c:pt idx="69">
                  <c:v>33</c:v>
                </c:pt>
                <c:pt idx="72">
                  <c:v>37</c:v>
                </c:pt>
                <c:pt idx="75">
                  <c:v>37</c:v>
                </c:pt>
                <c:pt idx="78">
                  <c:v>39</c:v>
                </c:pt>
                <c:pt idx="81">
                  <c:v>39</c:v>
                </c:pt>
                <c:pt idx="84">
                  <c:v>41</c:v>
                </c:pt>
                <c:pt idx="87">
                  <c:v>41</c:v>
                </c:pt>
                <c:pt idx="90">
                  <c:v>44</c:v>
                </c:pt>
                <c:pt idx="93">
                  <c:v>44</c:v>
                </c:pt>
                <c:pt idx="96">
                  <c:v>46</c:v>
                </c:pt>
                <c:pt idx="99">
                  <c:v>46</c:v>
                </c:pt>
                <c:pt idx="102">
                  <c:v>48</c:v>
                </c:pt>
                <c:pt idx="105">
                  <c:v>48</c:v>
                </c:pt>
                <c:pt idx="108">
                  <c:v>51</c:v>
                </c:pt>
                <c:pt idx="111">
                  <c:v>51</c:v>
                </c:pt>
              </c:numCache>
            </c:numRef>
          </c:xVal>
          <c:yVal>
            <c:numRef>
              <c:f>'ST Y SV REACTOR 2'!$N$3:$N$114</c:f>
              <c:numCache>
                <c:formatCode>General</c:formatCode>
                <c:ptCount val="112"/>
                <c:pt idx="0" formatCode="0.00">
                  <c:v>86.569508210480805</c:v>
                </c:pt>
                <c:pt idx="3" formatCode="0.00">
                  <c:v>55.628322329713683</c:v>
                </c:pt>
                <c:pt idx="6" formatCode="0.00">
                  <c:v>62.52126225739638</c:v>
                </c:pt>
                <c:pt idx="9" formatCode="0.00">
                  <c:v>66.645660962437475</c:v>
                </c:pt>
                <c:pt idx="12" formatCode="0.00">
                  <c:v>63.977323080110686</c:v>
                </c:pt>
                <c:pt idx="15" formatCode="0.00">
                  <c:v>63.605273224961309</c:v>
                </c:pt>
                <c:pt idx="18" formatCode="0.00">
                  <c:v>62.829848193965482</c:v>
                </c:pt>
                <c:pt idx="21" formatCode="0.00">
                  <c:v>64.751204556843234</c:v>
                </c:pt>
                <c:pt idx="24" formatCode="0.00">
                  <c:v>65.198735067486311</c:v>
                </c:pt>
                <c:pt idx="27" formatCode="0.00">
                  <c:v>66.159184786817249</c:v>
                </c:pt>
                <c:pt idx="30" formatCode="0.00">
                  <c:v>64.727337679108999</c:v>
                </c:pt>
                <c:pt idx="33" formatCode="0.00">
                  <c:v>75.106993303797267</c:v>
                </c:pt>
                <c:pt idx="36" formatCode="0.00">
                  <c:v>65.582794439591538</c:v>
                </c:pt>
                <c:pt idx="39" formatCode="0.00">
                  <c:v>66.352199456402516</c:v>
                </c:pt>
                <c:pt idx="42" formatCode="0.00">
                  <c:v>66.275770996939102</c:v>
                </c:pt>
                <c:pt idx="45" formatCode="0.00">
                  <c:v>66.437864969982797</c:v>
                </c:pt>
                <c:pt idx="48" formatCode="0.00">
                  <c:v>64.276835598525977</c:v>
                </c:pt>
                <c:pt idx="51" formatCode="0.00">
                  <c:v>66.058887286251249</c:v>
                </c:pt>
                <c:pt idx="54" formatCode="0.00">
                  <c:v>63.147380088954883</c:v>
                </c:pt>
                <c:pt idx="57" formatCode="0.00">
                  <c:v>64.194303412460229</c:v>
                </c:pt>
                <c:pt idx="60" formatCode="0.00">
                  <c:v>66.031431630528246</c:v>
                </c:pt>
                <c:pt idx="63" formatCode="0.00">
                  <c:v>64.274904537077717</c:v>
                </c:pt>
                <c:pt idx="66" formatCode="0.00">
                  <c:v>64.649823740262576</c:v>
                </c:pt>
                <c:pt idx="69" formatCode="0.00">
                  <c:v>70.594206652485141</c:v>
                </c:pt>
                <c:pt idx="72" formatCode="0.00">
                  <c:v>64.270895438648168</c:v>
                </c:pt>
                <c:pt idx="75" formatCode="0.00">
                  <c:v>69.676375612874324</c:v>
                </c:pt>
                <c:pt idx="78" formatCode="0.00">
                  <c:v>71.117562359351567</c:v>
                </c:pt>
                <c:pt idx="81" formatCode="0.00">
                  <c:v>74.658799704026464</c:v>
                </c:pt>
                <c:pt idx="84" formatCode="0.00">
                  <c:v>72.539284364771177</c:v>
                </c:pt>
                <c:pt idx="87" formatCode="0.00">
                  <c:v>75.263119173057149</c:v>
                </c:pt>
                <c:pt idx="90" formatCode="0.00">
                  <c:v>73.85078659928017</c:v>
                </c:pt>
                <c:pt idx="93" formatCode="0.00">
                  <c:v>71.908490108710566</c:v>
                </c:pt>
                <c:pt idx="96" formatCode="0.00">
                  <c:v>69.482798128941482</c:v>
                </c:pt>
                <c:pt idx="99" formatCode="0.00">
                  <c:v>73.605479373781449</c:v>
                </c:pt>
                <c:pt idx="102" formatCode="0.00">
                  <c:v>71.35219552446874</c:v>
                </c:pt>
                <c:pt idx="105" formatCode="0.00">
                  <c:v>0</c:v>
                </c:pt>
                <c:pt idx="108" formatCode="0.00">
                  <c:v>1979.9591876351833</c:v>
                </c:pt>
                <c:pt idx="109" formatCode="0.00">
                  <c:v>0</c:v>
                </c:pt>
                <c:pt idx="110" formatCode="0.00">
                  <c:v>0</c:v>
                </c:pt>
                <c:pt idx="111" formatCode="0.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51-4B57-A5E5-2AF8695DF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140512"/>
        <c:axId val="1141136352"/>
      </c:scatterChart>
      <c:valAx>
        <c:axId val="1141140512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Días</a:t>
                </a:r>
                <a:r>
                  <a:rPr lang="en-US" sz="12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en-US" sz="12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41136352"/>
        <c:crosses val="autoZero"/>
        <c:crossBetween val="midCat"/>
        <c:majorUnit val="5"/>
      </c:valAx>
      <c:valAx>
        <c:axId val="11411363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SV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41140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412445319335079"/>
          <c:y val="5.4050379119276765E-2"/>
          <c:w val="8.8856279947788455E-2"/>
          <c:h val="6.52552138964267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>
                <a:latin typeface="Arial" panose="020B0604020202020204" pitchFamily="34" charset="0"/>
                <a:cs typeface="Arial" panose="020B0604020202020204" pitchFamily="34" charset="0"/>
              </a:rPr>
              <a:t>%</a:t>
            </a:r>
            <a:r>
              <a:rPr lang="en-US" sz="1600" baseline="0">
                <a:latin typeface="Arial" panose="020B0604020202020204" pitchFamily="34" charset="0"/>
                <a:cs typeface="Arial" panose="020B0604020202020204" pitchFamily="34" charset="0"/>
              </a:rPr>
              <a:t> ST</a:t>
            </a:r>
            <a:endParaRPr lang="en-US" sz="16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Reactor 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7620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'ST Y SV REACTOR 1'!$B$3:$B$164</c:f>
              <c:numCache>
                <c:formatCode>General</c:formatCode>
                <c:ptCount val="162"/>
                <c:pt idx="0">
                  <c:v>0</c:v>
                </c:pt>
                <c:pt idx="3">
                  <c:v>2</c:v>
                </c:pt>
                <c:pt idx="6">
                  <c:v>4</c:v>
                </c:pt>
                <c:pt idx="9">
                  <c:v>6</c:v>
                </c:pt>
                <c:pt idx="12">
                  <c:v>9</c:v>
                </c:pt>
                <c:pt idx="15">
                  <c:v>11</c:v>
                </c:pt>
                <c:pt idx="18">
                  <c:v>13</c:v>
                </c:pt>
                <c:pt idx="21">
                  <c:v>13</c:v>
                </c:pt>
                <c:pt idx="24">
                  <c:v>16</c:v>
                </c:pt>
                <c:pt idx="27">
                  <c:v>16</c:v>
                </c:pt>
                <c:pt idx="30">
                  <c:v>18</c:v>
                </c:pt>
                <c:pt idx="33">
                  <c:v>18</c:v>
                </c:pt>
                <c:pt idx="36">
                  <c:v>20</c:v>
                </c:pt>
                <c:pt idx="39">
                  <c:v>20</c:v>
                </c:pt>
                <c:pt idx="42">
                  <c:v>23</c:v>
                </c:pt>
                <c:pt idx="45">
                  <c:v>23</c:v>
                </c:pt>
                <c:pt idx="48">
                  <c:v>25</c:v>
                </c:pt>
                <c:pt idx="51">
                  <c:v>25</c:v>
                </c:pt>
                <c:pt idx="54">
                  <c:v>27</c:v>
                </c:pt>
                <c:pt idx="57">
                  <c:v>27</c:v>
                </c:pt>
                <c:pt idx="60">
                  <c:v>31</c:v>
                </c:pt>
                <c:pt idx="63">
                  <c:v>31</c:v>
                </c:pt>
                <c:pt idx="66">
                  <c:v>33</c:v>
                </c:pt>
                <c:pt idx="69">
                  <c:v>33</c:v>
                </c:pt>
                <c:pt idx="72">
                  <c:v>37</c:v>
                </c:pt>
                <c:pt idx="75">
                  <c:v>37</c:v>
                </c:pt>
                <c:pt idx="78">
                  <c:v>39</c:v>
                </c:pt>
                <c:pt idx="81">
                  <c:v>39</c:v>
                </c:pt>
                <c:pt idx="84">
                  <c:v>41</c:v>
                </c:pt>
                <c:pt idx="87">
                  <c:v>41</c:v>
                </c:pt>
                <c:pt idx="90">
                  <c:v>44</c:v>
                </c:pt>
                <c:pt idx="93">
                  <c:v>44</c:v>
                </c:pt>
                <c:pt idx="96">
                  <c:v>46</c:v>
                </c:pt>
                <c:pt idx="99">
                  <c:v>46</c:v>
                </c:pt>
                <c:pt idx="102">
                  <c:v>48</c:v>
                </c:pt>
                <c:pt idx="105">
                  <c:v>48</c:v>
                </c:pt>
                <c:pt idx="108">
                  <c:v>51</c:v>
                </c:pt>
                <c:pt idx="111">
                  <c:v>51</c:v>
                </c:pt>
              </c:numCache>
            </c:numRef>
          </c:xVal>
          <c:yVal>
            <c:numRef>
              <c:f>'ST Y SV REACTOR 1'!$M$3:$M$164</c:f>
              <c:numCache>
                <c:formatCode>0.00</c:formatCode>
                <c:ptCount val="162"/>
                <c:pt idx="0">
                  <c:v>7.070716845615121</c:v>
                </c:pt>
                <c:pt idx="3">
                  <c:v>7.1147334978457835</c:v>
                </c:pt>
                <c:pt idx="6">
                  <c:v>7.7462939046654062</c:v>
                </c:pt>
                <c:pt idx="9">
                  <c:v>7.4113542826503993</c:v>
                </c:pt>
                <c:pt idx="12">
                  <c:v>7.2990879162911169</c:v>
                </c:pt>
                <c:pt idx="15">
                  <c:v>7.0154141513730544</c:v>
                </c:pt>
                <c:pt idx="18">
                  <c:v>7.4586553960533655</c:v>
                </c:pt>
                <c:pt idx="21">
                  <c:v>6.8977203714065061</c:v>
                </c:pt>
                <c:pt idx="24">
                  <c:v>6.8847943962227331</c:v>
                </c:pt>
                <c:pt idx="27">
                  <c:v>6.4317167567913041</c:v>
                </c:pt>
                <c:pt idx="30">
                  <c:v>6.6016261002826226</c:v>
                </c:pt>
                <c:pt idx="33">
                  <c:v>6.6932705821156802</c:v>
                </c:pt>
                <c:pt idx="36">
                  <c:v>6.0980503664118446</c:v>
                </c:pt>
                <c:pt idx="39">
                  <c:v>5.6223145811466173</c:v>
                </c:pt>
                <c:pt idx="42">
                  <c:v>6.2175416868809705</c:v>
                </c:pt>
                <c:pt idx="45">
                  <c:v>5.7120946647743089</c:v>
                </c:pt>
                <c:pt idx="48">
                  <c:v>6.1356195017627293</c:v>
                </c:pt>
                <c:pt idx="51">
                  <c:v>5.856716157877262</c:v>
                </c:pt>
                <c:pt idx="54">
                  <c:v>5.764478637740857</c:v>
                </c:pt>
                <c:pt idx="57">
                  <c:v>5.6319326947773733</c:v>
                </c:pt>
                <c:pt idx="60">
                  <c:v>5.583831999691685</c:v>
                </c:pt>
                <c:pt idx="63">
                  <c:v>5.7237999138527682</c:v>
                </c:pt>
                <c:pt idx="66">
                  <c:v>5.671756091574335</c:v>
                </c:pt>
                <c:pt idx="69">
                  <c:v>5.7497964027937627</c:v>
                </c:pt>
                <c:pt idx="72">
                  <c:v>5.2964132494909393</c:v>
                </c:pt>
                <c:pt idx="75">
                  <c:v>5.4804354451217963</c:v>
                </c:pt>
                <c:pt idx="78">
                  <c:v>5.661602472450979</c:v>
                </c:pt>
                <c:pt idx="81">
                  <c:v>5.3358453268820147</c:v>
                </c:pt>
                <c:pt idx="84">
                  <c:v>5.0682741202998303</c:v>
                </c:pt>
                <c:pt idx="87">
                  <c:v>5.2751133552230192</c:v>
                </c:pt>
                <c:pt idx="90">
                  <c:v>5.2041831302594801</c:v>
                </c:pt>
                <c:pt idx="93">
                  <c:v>5.7920224158298437</c:v>
                </c:pt>
                <c:pt idx="96">
                  <c:v>6.0476969440616708</c:v>
                </c:pt>
                <c:pt idx="99">
                  <c:v>6.0584739525847695</c:v>
                </c:pt>
                <c:pt idx="102">
                  <c:v>6.0134409319678497</c:v>
                </c:pt>
                <c:pt idx="105">
                  <c:v>5.9725953542146391</c:v>
                </c:pt>
                <c:pt idx="108">
                  <c:v>5.9777212510546063</c:v>
                </c:pt>
                <c:pt idx="111">
                  <c:v>6.0403125083079985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9">
                  <c:v>8.6133501865714734</c:v>
                </c:pt>
                <c:pt idx="120">
                  <c:v>8.3714436742910383</c:v>
                </c:pt>
                <c:pt idx="121">
                  <c:v>7.5753539167005606</c:v>
                </c:pt>
                <c:pt idx="122">
                  <c:v>6.4091231051023057</c:v>
                </c:pt>
                <c:pt idx="123">
                  <c:v>8.6854607725229585</c:v>
                </c:pt>
                <c:pt idx="124">
                  <c:v>11.084313144272599</c:v>
                </c:pt>
                <c:pt idx="125">
                  <c:v>13.91563658453402</c:v>
                </c:pt>
                <c:pt idx="126">
                  <c:v>13.95375579733653</c:v>
                </c:pt>
                <c:pt idx="127">
                  <c:v>14.06217782767075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C8E-487F-8E42-9BEDD0C829BF}"/>
            </c:ext>
          </c:extLst>
        </c:ser>
        <c:ser>
          <c:idx val="2"/>
          <c:order val="1"/>
          <c:tx>
            <c:v>Reactor 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76200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'ST Y SV REACTOR 1'!$B$3:$B$164</c:f>
              <c:numCache>
                <c:formatCode>General</c:formatCode>
                <c:ptCount val="162"/>
                <c:pt idx="0">
                  <c:v>0</c:v>
                </c:pt>
                <c:pt idx="3">
                  <c:v>2</c:v>
                </c:pt>
                <c:pt idx="6">
                  <c:v>4</c:v>
                </c:pt>
                <c:pt idx="9">
                  <c:v>6</c:v>
                </c:pt>
                <c:pt idx="12">
                  <c:v>9</c:v>
                </c:pt>
                <c:pt idx="15">
                  <c:v>11</c:v>
                </c:pt>
                <c:pt idx="18">
                  <c:v>13</c:v>
                </c:pt>
                <c:pt idx="21">
                  <c:v>13</c:v>
                </c:pt>
                <c:pt idx="24">
                  <c:v>16</c:v>
                </c:pt>
                <c:pt idx="27">
                  <c:v>16</c:v>
                </c:pt>
                <c:pt idx="30">
                  <c:v>18</c:v>
                </c:pt>
                <c:pt idx="33">
                  <c:v>18</c:v>
                </c:pt>
                <c:pt idx="36">
                  <c:v>20</c:v>
                </c:pt>
                <c:pt idx="39">
                  <c:v>20</c:v>
                </c:pt>
                <c:pt idx="42">
                  <c:v>23</c:v>
                </c:pt>
                <c:pt idx="45">
                  <c:v>23</c:v>
                </c:pt>
                <c:pt idx="48">
                  <c:v>25</c:v>
                </c:pt>
                <c:pt idx="51">
                  <c:v>25</c:v>
                </c:pt>
                <c:pt idx="54">
                  <c:v>27</c:v>
                </c:pt>
                <c:pt idx="57">
                  <c:v>27</c:v>
                </c:pt>
                <c:pt idx="60">
                  <c:v>31</c:v>
                </c:pt>
                <c:pt idx="63">
                  <c:v>31</c:v>
                </c:pt>
                <c:pt idx="66">
                  <c:v>33</c:v>
                </c:pt>
                <c:pt idx="69">
                  <c:v>33</c:v>
                </c:pt>
                <c:pt idx="72">
                  <c:v>37</c:v>
                </c:pt>
                <c:pt idx="75">
                  <c:v>37</c:v>
                </c:pt>
                <c:pt idx="78">
                  <c:v>39</c:v>
                </c:pt>
                <c:pt idx="81">
                  <c:v>39</c:v>
                </c:pt>
                <c:pt idx="84">
                  <c:v>41</c:v>
                </c:pt>
                <c:pt idx="87">
                  <c:v>41</c:v>
                </c:pt>
                <c:pt idx="90">
                  <c:v>44</c:v>
                </c:pt>
                <c:pt idx="93">
                  <c:v>44</c:v>
                </c:pt>
                <c:pt idx="96">
                  <c:v>46</c:v>
                </c:pt>
                <c:pt idx="99">
                  <c:v>46</c:v>
                </c:pt>
                <c:pt idx="102">
                  <c:v>48</c:v>
                </c:pt>
                <c:pt idx="105">
                  <c:v>48</c:v>
                </c:pt>
                <c:pt idx="108">
                  <c:v>51</c:v>
                </c:pt>
                <c:pt idx="111">
                  <c:v>51</c:v>
                </c:pt>
              </c:numCache>
            </c:numRef>
          </c:xVal>
          <c:yVal>
            <c:numRef>
              <c:f>'ST Y SV REACTOR 2'!$M$3:$M$162</c:f>
              <c:numCache>
                <c:formatCode>0.00</c:formatCode>
                <c:ptCount val="160"/>
                <c:pt idx="0">
                  <c:v>7.0571286636860409</c:v>
                </c:pt>
                <c:pt idx="3">
                  <c:v>7.3187094496182246</c:v>
                </c:pt>
                <c:pt idx="6">
                  <c:v>8.5805499754103192</c:v>
                </c:pt>
                <c:pt idx="9">
                  <c:v>8.3884060190680376</c:v>
                </c:pt>
                <c:pt idx="12">
                  <c:v>8.1441444925742719</c:v>
                </c:pt>
                <c:pt idx="15">
                  <c:v>7.6346226098965371</c:v>
                </c:pt>
                <c:pt idx="18">
                  <c:v>7.4219502189328646</c:v>
                </c:pt>
                <c:pt idx="21">
                  <c:v>7.3164019319594127</c:v>
                </c:pt>
                <c:pt idx="24">
                  <c:v>7.253092926958848</c:v>
                </c:pt>
                <c:pt idx="27">
                  <c:v>6.9442577747332592</c:v>
                </c:pt>
                <c:pt idx="30">
                  <c:v>6.7817557202428453</c:v>
                </c:pt>
                <c:pt idx="33">
                  <c:v>6.6249427568310146</c:v>
                </c:pt>
                <c:pt idx="36">
                  <c:v>6.5582598005598163</c:v>
                </c:pt>
                <c:pt idx="39">
                  <c:v>6.70304921083744</c:v>
                </c:pt>
                <c:pt idx="42">
                  <c:v>6.4499588958666978</c:v>
                </c:pt>
                <c:pt idx="45">
                  <c:v>6.4227391577995769</c:v>
                </c:pt>
                <c:pt idx="48">
                  <c:v>6.4914641019580763</c:v>
                </c:pt>
                <c:pt idx="51">
                  <c:v>6.3639359196766829</c:v>
                </c:pt>
                <c:pt idx="54">
                  <c:v>6.5096582313653464</c:v>
                </c:pt>
                <c:pt idx="57">
                  <c:v>5.8223905265260871</c:v>
                </c:pt>
                <c:pt idx="60">
                  <c:v>6.0653014361845319</c:v>
                </c:pt>
                <c:pt idx="63">
                  <c:v>6.1481857178471264</c:v>
                </c:pt>
                <c:pt idx="66">
                  <c:v>5.8504488321432229</c:v>
                </c:pt>
                <c:pt idx="69">
                  <c:v>6.2475802849059461</c:v>
                </c:pt>
                <c:pt idx="72">
                  <c:v>5.4284586560592034</c:v>
                </c:pt>
                <c:pt idx="75">
                  <c:v>5.760053160427689</c:v>
                </c:pt>
                <c:pt idx="78">
                  <c:v>2.6896123856121621</c:v>
                </c:pt>
                <c:pt idx="81">
                  <c:v>5.4596216469874355</c:v>
                </c:pt>
                <c:pt idx="84">
                  <c:v>5.45338518898168</c:v>
                </c:pt>
                <c:pt idx="87">
                  <c:v>5.3158485235268094</c:v>
                </c:pt>
                <c:pt idx="90">
                  <c:v>5.2617034212126237</c:v>
                </c:pt>
                <c:pt idx="93">
                  <c:v>6.0808637068998284</c:v>
                </c:pt>
                <c:pt idx="96">
                  <c:v>6.0993315604111258</c:v>
                </c:pt>
                <c:pt idx="99">
                  <c:v>6.2406523488210333</c:v>
                </c:pt>
                <c:pt idx="102">
                  <c:v>4.7960142884000847</c:v>
                </c:pt>
                <c:pt idx="105">
                  <c:v>6.2364920466979576</c:v>
                </c:pt>
                <c:pt idx="108">
                  <c:v>5.7034164321863221</c:v>
                </c:pt>
                <c:pt idx="113">
                  <c:v>0</c:v>
                </c:pt>
                <c:pt idx="11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C8E-487F-8E42-9BEDD0C82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946495"/>
        <c:axId val="848944415"/>
      </c:scatterChart>
      <c:valAx>
        <c:axId val="848946495"/>
        <c:scaling>
          <c:orientation val="minMax"/>
          <c:max val="1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48944415"/>
        <c:crosses val="autoZero"/>
        <c:crossBetween val="midCat"/>
        <c:majorUnit val="10"/>
      </c:valAx>
      <c:valAx>
        <c:axId val="848944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US" sz="1800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ST </a:t>
                </a:r>
                <a:endParaRPr lang="en-US" sz="180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489464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372403182191346"/>
          <c:y val="0.17435984653804232"/>
          <c:w val="0.19496800566576122"/>
          <c:h val="0.141768373955825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'ST Y SV REACTOR 1'!$B$3:$B$164</c:f>
              <c:numCache>
                <c:formatCode>General</c:formatCode>
                <c:ptCount val="162"/>
                <c:pt idx="0">
                  <c:v>0</c:v>
                </c:pt>
                <c:pt idx="3">
                  <c:v>2</c:v>
                </c:pt>
                <c:pt idx="6">
                  <c:v>4</c:v>
                </c:pt>
                <c:pt idx="9">
                  <c:v>6</c:v>
                </c:pt>
                <c:pt idx="12">
                  <c:v>9</c:v>
                </c:pt>
                <c:pt idx="15">
                  <c:v>11</c:v>
                </c:pt>
                <c:pt idx="18">
                  <c:v>13</c:v>
                </c:pt>
                <c:pt idx="21">
                  <c:v>13</c:v>
                </c:pt>
                <c:pt idx="24">
                  <c:v>16</c:v>
                </c:pt>
                <c:pt idx="27">
                  <c:v>16</c:v>
                </c:pt>
                <c:pt idx="30">
                  <c:v>18</c:v>
                </c:pt>
                <c:pt idx="33">
                  <c:v>18</c:v>
                </c:pt>
                <c:pt idx="36">
                  <c:v>20</c:v>
                </c:pt>
                <c:pt idx="39">
                  <c:v>20</c:v>
                </c:pt>
                <c:pt idx="42">
                  <c:v>23</c:v>
                </c:pt>
                <c:pt idx="45">
                  <c:v>23</c:v>
                </c:pt>
                <c:pt idx="48">
                  <c:v>25</c:v>
                </c:pt>
                <c:pt idx="51">
                  <c:v>25</c:v>
                </c:pt>
                <c:pt idx="54">
                  <c:v>27</c:v>
                </c:pt>
                <c:pt idx="57">
                  <c:v>27</c:v>
                </c:pt>
                <c:pt idx="60">
                  <c:v>31</c:v>
                </c:pt>
                <c:pt idx="63">
                  <c:v>31</c:v>
                </c:pt>
                <c:pt idx="66">
                  <c:v>33</c:v>
                </c:pt>
                <c:pt idx="69">
                  <c:v>33</c:v>
                </c:pt>
                <c:pt idx="72">
                  <c:v>37</c:v>
                </c:pt>
                <c:pt idx="75">
                  <c:v>37</c:v>
                </c:pt>
                <c:pt idx="78">
                  <c:v>39</c:v>
                </c:pt>
                <c:pt idx="81">
                  <c:v>39</c:v>
                </c:pt>
                <c:pt idx="84">
                  <c:v>41</c:v>
                </c:pt>
                <c:pt idx="87">
                  <c:v>41</c:v>
                </c:pt>
                <c:pt idx="90">
                  <c:v>44</c:v>
                </c:pt>
                <c:pt idx="93">
                  <c:v>44</c:v>
                </c:pt>
                <c:pt idx="96">
                  <c:v>46</c:v>
                </c:pt>
                <c:pt idx="99">
                  <c:v>46</c:v>
                </c:pt>
                <c:pt idx="102">
                  <c:v>48</c:v>
                </c:pt>
                <c:pt idx="105">
                  <c:v>48</c:v>
                </c:pt>
                <c:pt idx="108">
                  <c:v>51</c:v>
                </c:pt>
                <c:pt idx="111">
                  <c:v>51</c:v>
                </c:pt>
              </c:numCache>
            </c:numRef>
          </c:xVal>
          <c:yVal>
            <c:numRef>
              <c:f>'ST Y SV REACTOR 1'!$O$3:$O$164</c:f>
              <c:numCache>
                <c:formatCode>General</c:formatCode>
                <c:ptCount val="162"/>
                <c:pt idx="0" formatCode="0.00">
                  <c:v>83.96968450163358</c:v>
                </c:pt>
                <c:pt idx="3" formatCode="0.00">
                  <c:v>60.447457116583472</c:v>
                </c:pt>
                <c:pt idx="6" formatCode="0.00">
                  <c:v>58.802210292907887</c:v>
                </c:pt>
                <c:pt idx="9" formatCode="0.00">
                  <c:v>65.244530105324273</c:v>
                </c:pt>
                <c:pt idx="12" formatCode="0.00">
                  <c:v>65.128817452790642</c:v>
                </c:pt>
                <c:pt idx="15" formatCode="0.00">
                  <c:v>63.27408948342589</c:v>
                </c:pt>
                <c:pt idx="18" formatCode="0.00">
                  <c:v>63.556872829739262</c:v>
                </c:pt>
                <c:pt idx="21" formatCode="0.00">
                  <c:v>64.884825593851318</c:v>
                </c:pt>
                <c:pt idx="24" formatCode="0.00">
                  <c:v>65.746511483076276</c:v>
                </c:pt>
                <c:pt idx="27" formatCode="0.00">
                  <c:v>65.576626602464103</c:v>
                </c:pt>
                <c:pt idx="30" formatCode="0.00">
                  <c:v>64.761100640683949</c:v>
                </c:pt>
                <c:pt idx="33" formatCode="0.00">
                  <c:v>67.198247515616927</c:v>
                </c:pt>
                <c:pt idx="36" formatCode="0.00">
                  <c:v>81.601148308232382</c:v>
                </c:pt>
                <c:pt idx="39" formatCode="0.00">
                  <c:v>67.67699963191302</c:v>
                </c:pt>
                <c:pt idx="42" formatCode="0.00">
                  <c:v>66.44674616267524</c:v>
                </c:pt>
                <c:pt idx="45" formatCode="0.00">
                  <c:v>67.410606062782122</c:v>
                </c:pt>
                <c:pt idx="48" formatCode="0.00">
                  <c:v>65.666455410339282</c:v>
                </c:pt>
                <c:pt idx="51" formatCode="0.00">
                  <c:v>66.983496253010728</c:v>
                </c:pt>
                <c:pt idx="54" formatCode="0.00">
                  <c:v>63.383061937676665</c:v>
                </c:pt>
                <c:pt idx="57" formatCode="0.00">
                  <c:v>64.052072132446497</c:v>
                </c:pt>
                <c:pt idx="60" formatCode="0.00">
                  <c:v>92.223081893921702</c:v>
                </c:pt>
                <c:pt idx="63" formatCode="0.00">
                  <c:v>67.280161717912776</c:v>
                </c:pt>
                <c:pt idx="66" formatCode="0.00">
                  <c:v>65.633559615271295</c:v>
                </c:pt>
                <c:pt idx="69" formatCode="0.00">
                  <c:v>69.340576373291739</c:v>
                </c:pt>
                <c:pt idx="72" formatCode="0.00">
                  <c:v>67.241995984373588</c:v>
                </c:pt>
                <c:pt idx="75" formatCode="0.00">
                  <c:v>67.654709919592861</c:v>
                </c:pt>
                <c:pt idx="78" formatCode="0.00">
                  <c:v>71.456764143181388</c:v>
                </c:pt>
                <c:pt idx="79" formatCode="0.00">
                  <c:v>72.253467121981785</c:v>
                </c:pt>
                <c:pt idx="80" formatCode="0.00">
                  <c:v>72.612955622920651</c:v>
                </c:pt>
                <c:pt idx="81" formatCode="0.00">
                  <c:v>72.952400150358571</c:v>
                </c:pt>
                <c:pt idx="82" formatCode="0.00">
                  <c:v>72.554260372242126</c:v>
                </c:pt>
                <c:pt idx="83" formatCode="0.00">
                  <c:v>73.0558730781745</c:v>
                </c:pt>
                <c:pt idx="84" formatCode="0.00">
                  <c:v>73.502860263823337</c:v>
                </c:pt>
                <c:pt idx="85" formatCode="0.00">
                  <c:v>74.05028589367771</c:v>
                </c:pt>
                <c:pt idx="86" formatCode="0.00">
                  <c:v>74.498914220369713</c:v>
                </c:pt>
                <c:pt idx="87" formatCode="0.00">
                  <c:v>76.431509548203493</c:v>
                </c:pt>
                <c:pt idx="88" formatCode="0.00">
                  <c:v>76.570061231694382</c:v>
                </c:pt>
                <c:pt idx="89" formatCode="0.00">
                  <c:v>76.167171744887085</c:v>
                </c:pt>
                <c:pt idx="90" formatCode="0.00">
                  <c:v>74.447318348090633</c:v>
                </c:pt>
                <c:pt idx="91" formatCode="0.00">
                  <c:v>74.069184536513063</c:v>
                </c:pt>
                <c:pt idx="92" formatCode="0.00">
                  <c:v>73.790381491727501</c:v>
                </c:pt>
                <c:pt idx="93" formatCode="0.00">
                  <c:v>73.174615180889603</c:v>
                </c:pt>
                <c:pt idx="94" formatCode="0.00">
                  <c:v>72.043440838023955</c:v>
                </c:pt>
                <c:pt idx="95" formatCode="0.00">
                  <c:v>70.6047226588516</c:v>
                </c:pt>
                <c:pt idx="96" formatCode="0.00">
                  <c:v>69.11009183682215</c:v>
                </c:pt>
                <c:pt idx="97" formatCode="0.00">
                  <c:v>69.34211419224502</c:v>
                </c:pt>
                <c:pt idx="98" formatCode="0.00">
                  <c:v>69.979664945201264</c:v>
                </c:pt>
                <c:pt idx="99" formatCode="0.00">
                  <c:v>71.038615095202644</c:v>
                </c:pt>
                <c:pt idx="100" formatCode="0.00">
                  <c:v>70.673478643877175</c:v>
                </c:pt>
                <c:pt idx="101" formatCode="0.00">
                  <c:v>70.324943337900677</c:v>
                </c:pt>
                <c:pt idx="102" formatCode="0.00">
                  <c:v>68.811239476419416</c:v>
                </c:pt>
                <c:pt idx="103" formatCode="0.00">
                  <c:v>68.531083408281404</c:v>
                </c:pt>
                <c:pt idx="104" formatCode="0.00">
                  <c:v>68.693434753703897</c:v>
                </c:pt>
                <c:pt idx="105" formatCode="0.00">
                  <c:v>92.810501964479954</c:v>
                </c:pt>
                <c:pt idx="106" formatCode="0.00">
                  <c:v>1226.7461613576063</c:v>
                </c:pt>
                <c:pt idx="107" formatCode="0.00">
                  <c:v>2573.1514963374048</c:v>
                </c:pt>
                <c:pt idx="108" formatCode="0.00">
                  <c:v>3206.6265547005005</c:v>
                </c:pt>
                <c:pt idx="109" formatCode="0.00">
                  <c:v>3129.6319770893292</c:v>
                </c:pt>
                <c:pt idx="110" formatCode="0.00">
                  <c:v>2433.4808924885015</c:v>
                </c:pt>
                <c:pt idx="111" formatCode="0.00">
                  <c:v>2517.0250799009632</c:v>
                </c:pt>
                <c:pt idx="112" formatCode="0.00">
                  <c:v>0</c:v>
                </c:pt>
                <c:pt idx="113" formatCode="0.00">
                  <c:v>0</c:v>
                </c:pt>
                <c:pt idx="114" formatCode="0.00">
                  <c:v>0</c:v>
                </c:pt>
                <c:pt idx="115" formatCode="0.00">
                  <c:v>0</c:v>
                </c:pt>
                <c:pt idx="116" formatCode="0.00">
                  <c:v>0</c:v>
                </c:pt>
                <c:pt idx="117" formatCode="0.00">
                  <c:v>2200.2530876695691</c:v>
                </c:pt>
                <c:pt idx="118" formatCode="0.00">
                  <c:v>2002.9204834653842</c:v>
                </c:pt>
                <c:pt idx="119" formatCode="0.00">
                  <c:v>1923.6015572638535</c:v>
                </c:pt>
                <c:pt idx="120" formatCode="0.00">
                  <c:v>1716.7639978993313</c:v>
                </c:pt>
                <c:pt idx="121" formatCode="0.00">
                  <c:v>1710.5913146797329</c:v>
                </c:pt>
                <c:pt idx="122" formatCode="0.00">
                  <c:v>1795.4625715187321</c:v>
                </c:pt>
                <c:pt idx="123" formatCode="0.00">
                  <c:v>1299.6162696831407</c:v>
                </c:pt>
                <c:pt idx="124" formatCode="0.00">
                  <c:v>734.57332964720581</c:v>
                </c:pt>
                <c:pt idx="125" formatCode="0.00">
                  <c:v>92.16393766996741</c:v>
                </c:pt>
                <c:pt idx="126" formatCode="0.00">
                  <c:v>92.145154470336905</c:v>
                </c:pt>
                <c:pt idx="127" formatCode="0.00">
                  <c:v>92.349299446073658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80-45F9-92A3-C07D13D9E42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'ST Y SV REACTOR 1'!$B$3:$B$164</c:f>
              <c:numCache>
                <c:formatCode>General</c:formatCode>
                <c:ptCount val="162"/>
                <c:pt idx="0">
                  <c:v>0</c:v>
                </c:pt>
                <c:pt idx="3">
                  <c:v>2</c:v>
                </c:pt>
                <c:pt idx="6">
                  <c:v>4</c:v>
                </c:pt>
                <c:pt idx="9">
                  <c:v>6</c:v>
                </c:pt>
                <c:pt idx="12">
                  <c:v>9</c:v>
                </c:pt>
                <c:pt idx="15">
                  <c:v>11</c:v>
                </c:pt>
                <c:pt idx="18">
                  <c:v>13</c:v>
                </c:pt>
                <c:pt idx="21">
                  <c:v>13</c:v>
                </c:pt>
                <c:pt idx="24">
                  <c:v>16</c:v>
                </c:pt>
                <c:pt idx="27">
                  <c:v>16</c:v>
                </c:pt>
                <c:pt idx="30">
                  <c:v>18</c:v>
                </c:pt>
                <c:pt idx="33">
                  <c:v>18</c:v>
                </c:pt>
                <c:pt idx="36">
                  <c:v>20</c:v>
                </c:pt>
                <c:pt idx="39">
                  <c:v>20</c:v>
                </c:pt>
                <c:pt idx="42">
                  <c:v>23</c:v>
                </c:pt>
                <c:pt idx="45">
                  <c:v>23</c:v>
                </c:pt>
                <c:pt idx="48">
                  <c:v>25</c:v>
                </c:pt>
                <c:pt idx="51">
                  <c:v>25</c:v>
                </c:pt>
                <c:pt idx="54">
                  <c:v>27</c:v>
                </c:pt>
                <c:pt idx="57">
                  <c:v>27</c:v>
                </c:pt>
                <c:pt idx="60">
                  <c:v>31</c:v>
                </c:pt>
                <c:pt idx="63">
                  <c:v>31</c:v>
                </c:pt>
                <c:pt idx="66">
                  <c:v>33</c:v>
                </c:pt>
                <c:pt idx="69">
                  <c:v>33</c:v>
                </c:pt>
                <c:pt idx="72">
                  <c:v>37</c:v>
                </c:pt>
                <c:pt idx="75">
                  <c:v>37</c:v>
                </c:pt>
                <c:pt idx="78">
                  <c:v>39</c:v>
                </c:pt>
                <c:pt idx="81">
                  <c:v>39</c:v>
                </c:pt>
                <c:pt idx="84">
                  <c:v>41</c:v>
                </c:pt>
                <c:pt idx="87">
                  <c:v>41</c:v>
                </c:pt>
                <c:pt idx="90">
                  <c:v>44</c:v>
                </c:pt>
                <c:pt idx="93">
                  <c:v>44</c:v>
                </c:pt>
                <c:pt idx="96">
                  <c:v>46</c:v>
                </c:pt>
                <c:pt idx="99">
                  <c:v>46</c:v>
                </c:pt>
                <c:pt idx="102">
                  <c:v>48</c:v>
                </c:pt>
                <c:pt idx="105">
                  <c:v>48</c:v>
                </c:pt>
                <c:pt idx="108">
                  <c:v>51</c:v>
                </c:pt>
                <c:pt idx="111">
                  <c:v>51</c:v>
                </c:pt>
              </c:numCache>
            </c:numRef>
          </c:xVal>
          <c:yVal>
            <c:numRef>
              <c:f>'ST Y SV REACTOR 2'!$N$3:$N$162</c:f>
              <c:numCache>
                <c:formatCode>General</c:formatCode>
                <c:ptCount val="160"/>
                <c:pt idx="0" formatCode="0.00">
                  <c:v>86.569508210480805</c:v>
                </c:pt>
                <c:pt idx="3" formatCode="0.00">
                  <c:v>55.628322329713683</c:v>
                </c:pt>
                <c:pt idx="6" formatCode="0.00">
                  <c:v>62.52126225739638</c:v>
                </c:pt>
                <c:pt idx="9" formatCode="0.00">
                  <c:v>66.645660962437475</c:v>
                </c:pt>
                <c:pt idx="12" formatCode="0.00">
                  <c:v>63.977323080110686</c:v>
                </c:pt>
                <c:pt idx="15" formatCode="0.00">
                  <c:v>63.605273224961309</c:v>
                </c:pt>
                <c:pt idx="18" formatCode="0.00">
                  <c:v>62.829848193965482</c:v>
                </c:pt>
                <c:pt idx="21" formatCode="0.00">
                  <c:v>64.751204556843234</c:v>
                </c:pt>
                <c:pt idx="24" formatCode="0.00">
                  <c:v>65.198735067486311</c:v>
                </c:pt>
                <c:pt idx="27" formatCode="0.00">
                  <c:v>66.159184786817249</c:v>
                </c:pt>
                <c:pt idx="30" formatCode="0.00">
                  <c:v>64.727337679108999</c:v>
                </c:pt>
                <c:pt idx="33" formatCode="0.00">
                  <c:v>75.106993303797267</c:v>
                </c:pt>
                <c:pt idx="36" formatCode="0.00">
                  <c:v>65.582794439591538</c:v>
                </c:pt>
                <c:pt idx="39" formatCode="0.00">
                  <c:v>66.352199456402516</c:v>
                </c:pt>
                <c:pt idx="42" formatCode="0.00">
                  <c:v>66.275770996939102</c:v>
                </c:pt>
                <c:pt idx="45" formatCode="0.00">
                  <c:v>66.437864969982797</c:v>
                </c:pt>
                <c:pt idx="48" formatCode="0.00">
                  <c:v>64.276835598525977</c:v>
                </c:pt>
                <c:pt idx="51" formatCode="0.00">
                  <c:v>66.058887286251249</c:v>
                </c:pt>
                <c:pt idx="54" formatCode="0.00">
                  <c:v>63.147380088954883</c:v>
                </c:pt>
                <c:pt idx="57" formatCode="0.00">
                  <c:v>64.194303412460229</c:v>
                </c:pt>
                <c:pt idx="60" formatCode="0.00">
                  <c:v>66.031431630528246</c:v>
                </c:pt>
                <c:pt idx="63" formatCode="0.00">
                  <c:v>64.274904537077717</c:v>
                </c:pt>
                <c:pt idx="66" formatCode="0.00">
                  <c:v>64.649823740262576</c:v>
                </c:pt>
                <c:pt idx="69" formatCode="0.00">
                  <c:v>70.594206652485141</c:v>
                </c:pt>
                <c:pt idx="72" formatCode="0.00">
                  <c:v>64.270895438648168</c:v>
                </c:pt>
                <c:pt idx="75" formatCode="0.00">
                  <c:v>69.676375612874324</c:v>
                </c:pt>
                <c:pt idx="78" formatCode="0.00">
                  <c:v>71.117562359351567</c:v>
                </c:pt>
                <c:pt idx="81" formatCode="0.00">
                  <c:v>74.658799704026464</c:v>
                </c:pt>
                <c:pt idx="84" formatCode="0.00">
                  <c:v>72.539284364771177</c:v>
                </c:pt>
                <c:pt idx="87" formatCode="0.00">
                  <c:v>75.263119173057149</c:v>
                </c:pt>
                <c:pt idx="90" formatCode="0.00">
                  <c:v>73.85078659928017</c:v>
                </c:pt>
                <c:pt idx="93" formatCode="0.00">
                  <c:v>71.908490108710566</c:v>
                </c:pt>
                <c:pt idx="96" formatCode="0.00">
                  <c:v>69.482798128941482</c:v>
                </c:pt>
                <c:pt idx="99" formatCode="0.00">
                  <c:v>73.605479373781449</c:v>
                </c:pt>
                <c:pt idx="102" formatCode="0.00">
                  <c:v>71.35219552446874</c:v>
                </c:pt>
                <c:pt idx="105" formatCode="0.00">
                  <c:v>0</c:v>
                </c:pt>
                <c:pt idx="108" formatCode="0.00">
                  <c:v>1979.9591876351833</c:v>
                </c:pt>
                <c:pt idx="109" formatCode="0.00">
                  <c:v>0</c:v>
                </c:pt>
                <c:pt idx="110" formatCode="0.00">
                  <c:v>0</c:v>
                </c:pt>
                <c:pt idx="111" formatCode="0.00">
                  <c:v>0</c:v>
                </c:pt>
                <c:pt idx="112" formatCode="0.00">
                  <c:v>0</c:v>
                </c:pt>
                <c:pt idx="113" formatCode="0.00">
                  <c:v>0</c:v>
                </c:pt>
                <c:pt idx="114" formatCode="0.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A80-45F9-92A3-C07D13D9E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747984"/>
        <c:axId val="559737584"/>
      </c:scatterChart>
      <c:valAx>
        <c:axId val="559747984"/>
        <c:scaling>
          <c:orientation val="minMax"/>
          <c:max val="1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37584"/>
        <c:crosses val="autoZero"/>
        <c:crossBetween val="midCat"/>
        <c:majorUnit val="5"/>
      </c:valAx>
      <c:valAx>
        <c:axId val="5597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47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b="1">
                <a:latin typeface="Arial" panose="020B0604020202020204" pitchFamily="34" charset="0"/>
                <a:cs typeface="Arial" panose="020B0604020202020204" pitchFamily="34" charset="0"/>
              </a:rPr>
              <a:t>Solidos</a:t>
            </a:r>
            <a:r>
              <a:rPr lang="es-MX" b="1" baseline="0">
                <a:latin typeface="Arial" panose="020B0604020202020204" pitchFamily="34" charset="0"/>
                <a:cs typeface="Arial" panose="020B0604020202020204" pitchFamily="34" charset="0"/>
              </a:rPr>
              <a:t> totales a  25 c </a:t>
            </a:r>
            <a:endParaRPr lang="es-MX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76200">
                <a:solidFill>
                  <a:schemeClr val="accent1"/>
                </a:solidFill>
              </a:ln>
              <a:effectLst/>
            </c:spPr>
          </c:marker>
          <c:dPt>
            <c:idx val="42"/>
            <c:marker>
              <c:symbol val="circle"/>
              <c:size val="5"/>
              <c:spPr>
                <a:solidFill>
                  <a:schemeClr val="accent1"/>
                </a:solidFill>
                <a:ln w="3810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C40-4857-B700-25DF023E10C7}"/>
              </c:ext>
            </c:extLst>
          </c:dPt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'ST Y SV REACTOR 1'!$B$3:$B$96</c:f>
              <c:numCache>
                <c:formatCode>General</c:formatCode>
                <c:ptCount val="94"/>
                <c:pt idx="0">
                  <c:v>0</c:v>
                </c:pt>
                <c:pt idx="3">
                  <c:v>2</c:v>
                </c:pt>
                <c:pt idx="6">
                  <c:v>4</c:v>
                </c:pt>
                <c:pt idx="9">
                  <c:v>6</c:v>
                </c:pt>
                <c:pt idx="12">
                  <c:v>9</c:v>
                </c:pt>
                <c:pt idx="15">
                  <c:v>11</c:v>
                </c:pt>
                <c:pt idx="18">
                  <c:v>13</c:v>
                </c:pt>
                <c:pt idx="21">
                  <c:v>13</c:v>
                </c:pt>
                <c:pt idx="24">
                  <c:v>16</c:v>
                </c:pt>
                <c:pt idx="27">
                  <c:v>16</c:v>
                </c:pt>
                <c:pt idx="30">
                  <c:v>18</c:v>
                </c:pt>
                <c:pt idx="33">
                  <c:v>18</c:v>
                </c:pt>
                <c:pt idx="36">
                  <c:v>20</c:v>
                </c:pt>
                <c:pt idx="39">
                  <c:v>20</c:v>
                </c:pt>
                <c:pt idx="42">
                  <c:v>23</c:v>
                </c:pt>
                <c:pt idx="45">
                  <c:v>23</c:v>
                </c:pt>
                <c:pt idx="48">
                  <c:v>25</c:v>
                </c:pt>
                <c:pt idx="51">
                  <c:v>25</c:v>
                </c:pt>
                <c:pt idx="54">
                  <c:v>27</c:v>
                </c:pt>
                <c:pt idx="57">
                  <c:v>27</c:v>
                </c:pt>
                <c:pt idx="60">
                  <c:v>31</c:v>
                </c:pt>
                <c:pt idx="63">
                  <c:v>31</c:v>
                </c:pt>
                <c:pt idx="66">
                  <c:v>33</c:v>
                </c:pt>
                <c:pt idx="69">
                  <c:v>33</c:v>
                </c:pt>
                <c:pt idx="72">
                  <c:v>37</c:v>
                </c:pt>
                <c:pt idx="75">
                  <c:v>37</c:v>
                </c:pt>
                <c:pt idx="78">
                  <c:v>39</c:v>
                </c:pt>
                <c:pt idx="81">
                  <c:v>39</c:v>
                </c:pt>
                <c:pt idx="84">
                  <c:v>41</c:v>
                </c:pt>
                <c:pt idx="87">
                  <c:v>41</c:v>
                </c:pt>
                <c:pt idx="90">
                  <c:v>44</c:v>
                </c:pt>
                <c:pt idx="93">
                  <c:v>44</c:v>
                </c:pt>
              </c:numCache>
            </c:numRef>
          </c:xVal>
          <c:yVal>
            <c:numRef>
              <c:f>'ST Y SV REACTOR 1'!$M$3:$M$78</c:f>
              <c:numCache>
                <c:formatCode>0.00</c:formatCode>
                <c:ptCount val="76"/>
                <c:pt idx="0">
                  <c:v>7.070716845615121</c:v>
                </c:pt>
                <c:pt idx="3">
                  <c:v>7.1147334978457835</c:v>
                </c:pt>
                <c:pt idx="6">
                  <c:v>7.7462939046654062</c:v>
                </c:pt>
                <c:pt idx="9">
                  <c:v>7.4113542826503993</c:v>
                </c:pt>
                <c:pt idx="12">
                  <c:v>7.2990879162911169</c:v>
                </c:pt>
                <c:pt idx="15">
                  <c:v>7.0154141513730544</c:v>
                </c:pt>
                <c:pt idx="18">
                  <c:v>7.4586553960533655</c:v>
                </c:pt>
                <c:pt idx="21">
                  <c:v>6.8977203714065061</c:v>
                </c:pt>
                <c:pt idx="24">
                  <c:v>6.8847943962227331</c:v>
                </c:pt>
                <c:pt idx="27">
                  <c:v>6.4317167567913041</c:v>
                </c:pt>
                <c:pt idx="30">
                  <c:v>6.6016261002826226</c:v>
                </c:pt>
                <c:pt idx="33">
                  <c:v>6.6932705821156802</c:v>
                </c:pt>
                <c:pt idx="36">
                  <c:v>6.0980503664118446</c:v>
                </c:pt>
                <c:pt idx="39">
                  <c:v>5.6223145811466173</c:v>
                </c:pt>
                <c:pt idx="42">
                  <c:v>6.2175416868809705</c:v>
                </c:pt>
                <c:pt idx="45">
                  <c:v>5.7120946647743089</c:v>
                </c:pt>
                <c:pt idx="48">
                  <c:v>6.1356195017627293</c:v>
                </c:pt>
                <c:pt idx="51">
                  <c:v>5.856716157877262</c:v>
                </c:pt>
                <c:pt idx="54">
                  <c:v>5.764478637740857</c:v>
                </c:pt>
                <c:pt idx="57">
                  <c:v>5.6319326947773733</c:v>
                </c:pt>
                <c:pt idx="60">
                  <c:v>5.583831999691685</c:v>
                </c:pt>
                <c:pt idx="63">
                  <c:v>5.7237999138527682</c:v>
                </c:pt>
                <c:pt idx="66">
                  <c:v>5.671756091574335</c:v>
                </c:pt>
                <c:pt idx="69">
                  <c:v>5.7497964027937627</c:v>
                </c:pt>
                <c:pt idx="72">
                  <c:v>5.2964132494909393</c:v>
                </c:pt>
                <c:pt idx="75">
                  <c:v>5.4804354451217963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C2-45A8-A123-553577DD3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582863"/>
        <c:axId val="1658593263"/>
      </c:scatterChart>
      <c:valAx>
        <c:axId val="1658582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Tiempo (Días)</a:t>
                </a:r>
                <a:endParaRPr lang="es-MX" sz="14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658593263"/>
        <c:crosses val="autoZero"/>
        <c:crossBetween val="midCat"/>
        <c:majorUnit val="2"/>
      </c:valAx>
      <c:valAx>
        <c:axId val="1658593263"/>
        <c:scaling>
          <c:orientation val="minMax"/>
          <c:max val="8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658582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 Y SV REACTOR 2'!$B$3:$B$48</c:f>
              <c:numCache>
                <c:formatCode>General</c:formatCode>
                <c:ptCount val="46"/>
                <c:pt idx="0">
                  <c:v>0</c:v>
                </c:pt>
                <c:pt idx="3">
                  <c:v>2</c:v>
                </c:pt>
                <c:pt idx="6">
                  <c:v>4</c:v>
                </c:pt>
                <c:pt idx="9">
                  <c:v>6</c:v>
                </c:pt>
                <c:pt idx="12">
                  <c:v>9</c:v>
                </c:pt>
                <c:pt idx="15">
                  <c:v>11</c:v>
                </c:pt>
                <c:pt idx="18">
                  <c:v>13</c:v>
                </c:pt>
                <c:pt idx="21">
                  <c:v>13</c:v>
                </c:pt>
                <c:pt idx="24">
                  <c:v>16</c:v>
                </c:pt>
                <c:pt idx="27">
                  <c:v>16</c:v>
                </c:pt>
                <c:pt idx="30">
                  <c:v>18</c:v>
                </c:pt>
                <c:pt idx="33">
                  <c:v>18</c:v>
                </c:pt>
                <c:pt idx="36">
                  <c:v>20</c:v>
                </c:pt>
                <c:pt idx="39">
                  <c:v>20</c:v>
                </c:pt>
                <c:pt idx="42">
                  <c:v>23</c:v>
                </c:pt>
                <c:pt idx="45">
                  <c:v>23</c:v>
                </c:pt>
              </c:numCache>
            </c:numRef>
          </c:xVal>
          <c:yVal>
            <c:numRef>
              <c:f>'ST Y SV REACTOR 2'!$M$3:$M$48</c:f>
              <c:numCache>
                <c:formatCode>0.00</c:formatCode>
                <c:ptCount val="46"/>
                <c:pt idx="0">
                  <c:v>7.0571286636860409</c:v>
                </c:pt>
                <c:pt idx="3">
                  <c:v>7.3187094496182246</c:v>
                </c:pt>
                <c:pt idx="6">
                  <c:v>8.5805499754103192</c:v>
                </c:pt>
                <c:pt idx="9">
                  <c:v>8.3884060190680376</c:v>
                </c:pt>
                <c:pt idx="12">
                  <c:v>8.1441444925742719</c:v>
                </c:pt>
                <c:pt idx="15">
                  <c:v>7.6346226098965371</c:v>
                </c:pt>
                <c:pt idx="18">
                  <c:v>7.4219502189328646</c:v>
                </c:pt>
                <c:pt idx="21">
                  <c:v>7.3164019319594127</c:v>
                </c:pt>
                <c:pt idx="24">
                  <c:v>7.253092926958848</c:v>
                </c:pt>
                <c:pt idx="27">
                  <c:v>6.9442577747332592</c:v>
                </c:pt>
                <c:pt idx="30">
                  <c:v>6.7817557202428453</c:v>
                </c:pt>
                <c:pt idx="33">
                  <c:v>6.6249427568310146</c:v>
                </c:pt>
                <c:pt idx="36">
                  <c:v>6.5582598005598163</c:v>
                </c:pt>
                <c:pt idx="39">
                  <c:v>6.70304921083744</c:v>
                </c:pt>
                <c:pt idx="42">
                  <c:v>6.4499588958666978</c:v>
                </c:pt>
                <c:pt idx="45">
                  <c:v>6.4227391577995769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62-486D-9969-1FEDA1A7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605040"/>
        <c:axId val="741600464"/>
      </c:scatterChart>
      <c:valAx>
        <c:axId val="74160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1600464"/>
        <c:crosses val="autoZero"/>
        <c:crossBetween val="midCat"/>
      </c:valAx>
      <c:valAx>
        <c:axId val="74160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160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 b="1">
                <a:latin typeface="Arial" panose="020B0604020202020204" pitchFamily="34" charset="0"/>
                <a:cs typeface="Arial" panose="020B0604020202020204" pitchFamily="34" charset="0"/>
              </a:rPr>
              <a:t>BIOGAS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242586305403925"/>
          <c:y val="5.2007268790580777E-2"/>
          <c:w val="0.7744698986178602"/>
          <c:h val="0.78174611194787802"/>
        </c:manualLayout>
      </c:layout>
      <c:scatterChart>
        <c:scatterStyle val="lineMarker"/>
        <c:varyColors val="0"/>
        <c:ser>
          <c:idx val="0"/>
          <c:order val="0"/>
          <c:tx>
            <c:v>Reactor 1 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1'!$B$3:$B$48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</c:numCache>
            </c:numRef>
          </c:xVal>
          <c:yVal>
            <c:numRef>
              <c:f>('BIOGÁS 1'!$L$3:$L$47,'BIOGÁS 1'!$L$79:$L$123,'BIOGÁS 1'!$L$79:$L$124)</c:f>
              <c:numCache>
                <c:formatCode>0.00</c:formatCode>
                <c:ptCount val="1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2.0651249511006395</c:v>
                </c:pt>
                <c:pt idx="5">
                  <c:v>12.073219694396595</c:v>
                </c:pt>
                <c:pt idx="6">
                  <c:v>21.938509289251588</c:v>
                </c:pt>
                <c:pt idx="7">
                  <c:v>30.791341586645949</c:v>
                </c:pt>
                <c:pt idx="8">
                  <c:v>40.501261356609639</c:v>
                </c:pt>
                <c:pt idx="9">
                  <c:v>50.348805743105835</c:v>
                </c:pt>
                <c:pt idx="10">
                  <c:v>60.211760227713221</c:v>
                </c:pt>
                <c:pt idx="11">
                  <c:v>67.243584812106235</c:v>
                </c:pt>
                <c:pt idx="12">
                  <c:v>75.738063179513048</c:v>
                </c:pt>
                <c:pt idx="13">
                  <c:v>83.59801708289271</c:v>
                </c:pt>
                <c:pt idx="14">
                  <c:v>91.832401605159589</c:v>
                </c:pt>
                <c:pt idx="15">
                  <c:v>98.878411928507248</c:v>
                </c:pt>
                <c:pt idx="16">
                  <c:v>106.42638230472924</c:v>
                </c:pt>
                <c:pt idx="17">
                  <c:v>113.21955564332971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1.8773863191833309</c:v>
                </c:pt>
                <c:pt idx="50">
                  <c:v>11.318643463497452</c:v>
                </c:pt>
                <c:pt idx="51">
                  <c:v>20.803758808774038</c:v>
                </c:pt>
                <c:pt idx="52">
                  <c:v>30.049381548414591</c:v>
                </c:pt>
                <c:pt idx="53">
                  <c:v>40.312883396811195</c:v>
                </c:pt>
                <c:pt idx="54">
                  <c:v>50.061042414381902</c:v>
                </c:pt>
                <c:pt idx="55">
                  <c:v>59.149517062251647</c:v>
                </c:pt>
                <c:pt idx="56">
                  <c:v>66.553244953215469</c:v>
                </c:pt>
                <c:pt idx="57">
                  <c:v>75.212484954556416</c:v>
                </c:pt>
                <c:pt idx="58">
                  <c:v>83.435070690636948</c:v>
                </c:pt>
                <c:pt idx="59">
                  <c:v>91.275452846861199</c:v>
                </c:pt>
                <c:pt idx="60">
                  <c:v>98.685681513864566</c:v>
                </c:pt>
                <c:pt idx="61">
                  <c:v>106.03060819142338</c:v>
                </c:pt>
                <c:pt idx="62">
                  <c:v>112.62220905589908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1.8773863191833309</c:v>
                </c:pt>
                <c:pt idx="95">
                  <c:v>11.318643463497452</c:v>
                </c:pt>
                <c:pt idx="96">
                  <c:v>20.803758808774038</c:v>
                </c:pt>
                <c:pt idx="97">
                  <c:v>30.049381548414591</c:v>
                </c:pt>
                <c:pt idx="98">
                  <c:v>40.312883396811195</c:v>
                </c:pt>
                <c:pt idx="99">
                  <c:v>50.061042414381902</c:v>
                </c:pt>
                <c:pt idx="100">
                  <c:v>59.149517062251647</c:v>
                </c:pt>
                <c:pt idx="101">
                  <c:v>66.553244953215469</c:v>
                </c:pt>
                <c:pt idx="102">
                  <c:v>75.212484954556416</c:v>
                </c:pt>
                <c:pt idx="103">
                  <c:v>83.435070690636948</c:v>
                </c:pt>
                <c:pt idx="104">
                  <c:v>91.275452846861199</c:v>
                </c:pt>
                <c:pt idx="105">
                  <c:v>98.685681513864566</c:v>
                </c:pt>
                <c:pt idx="106">
                  <c:v>106.03060819142338</c:v>
                </c:pt>
                <c:pt idx="107">
                  <c:v>112.62220905589908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82-46DA-9B02-1BC9E5019C16}"/>
            </c:ext>
          </c:extLst>
        </c:ser>
        <c:ser>
          <c:idx val="1"/>
          <c:order val="1"/>
          <c:tx>
            <c:v>Reactor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'BIOGÁS 1'!$B$3:$B$48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</c:numCache>
            </c:numRef>
          </c:xVal>
          <c:yVal>
            <c:numRef>
              <c:f>'BIOGÁS 1'!$L$79:$L$124</c:f>
              <c:numCache>
                <c:formatCode>0.00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1.8773863191833309</c:v>
                </c:pt>
                <c:pt idx="5">
                  <c:v>11.318643463497452</c:v>
                </c:pt>
                <c:pt idx="6">
                  <c:v>20.803758808774038</c:v>
                </c:pt>
                <c:pt idx="7">
                  <c:v>30.049381548414591</c:v>
                </c:pt>
                <c:pt idx="8">
                  <c:v>40.312883396811195</c:v>
                </c:pt>
                <c:pt idx="9">
                  <c:v>50.061042414381902</c:v>
                </c:pt>
                <c:pt idx="10">
                  <c:v>59.149517062251647</c:v>
                </c:pt>
                <c:pt idx="11">
                  <c:v>66.553244953215469</c:v>
                </c:pt>
                <c:pt idx="12">
                  <c:v>75.212484954556416</c:v>
                </c:pt>
                <c:pt idx="13">
                  <c:v>83.435070690636948</c:v>
                </c:pt>
                <c:pt idx="14">
                  <c:v>91.275452846861199</c:v>
                </c:pt>
                <c:pt idx="15">
                  <c:v>98.685681513864566</c:v>
                </c:pt>
                <c:pt idx="16">
                  <c:v>106.03060819142338</c:v>
                </c:pt>
                <c:pt idx="17">
                  <c:v>112.62220905589908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82-46DA-9B02-1BC9E501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2683599"/>
        <c:axId val="1252689423"/>
      </c:scatterChart>
      <c:valAx>
        <c:axId val="1252683599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>
                    <a:latin typeface="Arial" panose="020B0604020202020204" pitchFamily="34" charset="0"/>
                    <a:cs typeface="Arial" panose="020B0604020202020204" pitchFamily="34" charset="0"/>
                  </a:rPr>
                  <a:t>Dias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52689423"/>
        <c:crosses val="autoZero"/>
        <c:crossBetween val="midCat"/>
        <c:majorUnit val="5"/>
      </c:valAx>
      <c:valAx>
        <c:axId val="125268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400" b="1">
                    <a:latin typeface="Arial" panose="020B0604020202020204" pitchFamily="34" charset="0"/>
                    <a:cs typeface="Arial" panose="020B0604020202020204" pitchFamily="34" charset="0"/>
                  </a:rPr>
                  <a:t>Biogas (L)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52683599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363830390153938"/>
          <c:y val="0.49171328342890208"/>
          <c:w val="0.15135637087909667"/>
          <c:h val="9.2499580336566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POTENCIAL REDOX 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CORRIDA 1</a:t>
            </a:r>
          </a:p>
        </c:rich>
      </c:tx>
      <c:layout>
        <c:manualLayout>
          <c:xMode val="edge"/>
          <c:yMode val="edge"/>
          <c:x val="0.3936115385956262"/>
          <c:y val="1.225114657548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1938057358355657"/>
          <c:y val="0.17597428241364421"/>
          <c:w val="0.78823840769903775"/>
          <c:h val="0.64773148148148152"/>
        </c:manualLayout>
      </c:layout>
      <c:scatterChart>
        <c:scatterStyle val="smoothMarker"/>
        <c:varyColors val="0"/>
        <c:ser>
          <c:idx val="0"/>
          <c:order val="0"/>
          <c:tx>
            <c:v>Reactor 1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0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REDOX (2)'!$B$4:$B$43</c:f>
              <c:numCache>
                <c:formatCode>General</c:formatCode>
                <c:ptCount val="4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16</c:v>
                </c:pt>
                <c:pt idx="9">
                  <c:v>16</c:v>
                </c:pt>
                <c:pt idx="10">
                  <c:v>18</c:v>
                </c:pt>
                <c:pt idx="11">
                  <c:v>18</c:v>
                </c:pt>
                <c:pt idx="12">
                  <c:v>20</c:v>
                </c:pt>
                <c:pt idx="13">
                  <c:v>20</c:v>
                </c:pt>
                <c:pt idx="14">
                  <c:v>23</c:v>
                </c:pt>
                <c:pt idx="15">
                  <c:v>23</c:v>
                </c:pt>
                <c:pt idx="16">
                  <c:v>25</c:v>
                </c:pt>
                <c:pt idx="17">
                  <c:v>25</c:v>
                </c:pt>
                <c:pt idx="18">
                  <c:v>27</c:v>
                </c:pt>
                <c:pt idx="19">
                  <c:v>27</c:v>
                </c:pt>
                <c:pt idx="20">
                  <c:v>31</c:v>
                </c:pt>
                <c:pt idx="21">
                  <c:v>31</c:v>
                </c:pt>
                <c:pt idx="22">
                  <c:v>33</c:v>
                </c:pt>
                <c:pt idx="23">
                  <c:v>33</c:v>
                </c:pt>
                <c:pt idx="24">
                  <c:v>37</c:v>
                </c:pt>
                <c:pt idx="25">
                  <c:v>37</c:v>
                </c:pt>
                <c:pt idx="26">
                  <c:v>39</c:v>
                </c:pt>
                <c:pt idx="27">
                  <c:v>39</c:v>
                </c:pt>
                <c:pt idx="28">
                  <c:v>41</c:v>
                </c:pt>
                <c:pt idx="29">
                  <c:v>41</c:v>
                </c:pt>
                <c:pt idx="30">
                  <c:v>43</c:v>
                </c:pt>
                <c:pt idx="31">
                  <c:v>43</c:v>
                </c:pt>
              </c:numCache>
            </c:numRef>
          </c:xVal>
          <c:yVal>
            <c:numRef>
              <c:f>'GRÁFICA REDOX (2)'!$E$4:$E$55</c:f>
              <c:numCache>
                <c:formatCode>General</c:formatCode>
                <c:ptCount val="52"/>
                <c:pt idx="0">
                  <c:v>-225.45</c:v>
                </c:pt>
                <c:pt idx="1">
                  <c:v>-255.85000000000002</c:v>
                </c:pt>
                <c:pt idx="2">
                  <c:v>-263.8</c:v>
                </c:pt>
                <c:pt idx="3">
                  <c:v>-210.85000000000002</c:v>
                </c:pt>
                <c:pt idx="4">
                  <c:v>-263.10000000000002</c:v>
                </c:pt>
                <c:pt idx="5">
                  <c:v>-306.64999999999998</c:v>
                </c:pt>
                <c:pt idx="6">
                  <c:v>-312.95000000000005</c:v>
                </c:pt>
                <c:pt idx="7">
                  <c:v>-311.79999999999995</c:v>
                </c:pt>
                <c:pt idx="8">
                  <c:v>-324.25</c:v>
                </c:pt>
                <c:pt idx="9">
                  <c:v>-302.45</c:v>
                </c:pt>
                <c:pt idx="10">
                  <c:v>-329.7</c:v>
                </c:pt>
                <c:pt idx="11">
                  <c:v>-307.35000000000002</c:v>
                </c:pt>
                <c:pt idx="12">
                  <c:v>-304.75</c:v>
                </c:pt>
                <c:pt idx="13">
                  <c:v>-303.55</c:v>
                </c:pt>
                <c:pt idx="14">
                  <c:v>-302.5</c:v>
                </c:pt>
                <c:pt idx="15">
                  <c:v>-302.39999999999998</c:v>
                </c:pt>
                <c:pt idx="16">
                  <c:v>-304.10000000000002</c:v>
                </c:pt>
                <c:pt idx="17">
                  <c:v>-302</c:v>
                </c:pt>
                <c:pt idx="18">
                  <c:v>-302.64999999999998</c:v>
                </c:pt>
                <c:pt idx="19">
                  <c:v>-304.10000000000002</c:v>
                </c:pt>
                <c:pt idx="20">
                  <c:v>-304.05</c:v>
                </c:pt>
                <c:pt idx="21">
                  <c:v>-304.05</c:v>
                </c:pt>
                <c:pt idx="22">
                  <c:v>-308.14999999999998</c:v>
                </c:pt>
                <c:pt idx="23">
                  <c:v>-306.60000000000002</c:v>
                </c:pt>
                <c:pt idx="24">
                  <c:v>-309</c:v>
                </c:pt>
                <c:pt idx="25">
                  <c:v>-305.35000000000002</c:v>
                </c:pt>
                <c:pt idx="26">
                  <c:v>-308.3</c:v>
                </c:pt>
                <c:pt idx="27">
                  <c:v>-303.3</c:v>
                </c:pt>
                <c:pt idx="28">
                  <c:v>-296</c:v>
                </c:pt>
                <c:pt idx="29">
                  <c:v>-295.85000000000002</c:v>
                </c:pt>
                <c:pt idx="30">
                  <c:v>-282.89999999999998</c:v>
                </c:pt>
                <c:pt idx="31">
                  <c:v>-281.89999999999998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B4-48EA-89F1-C48B442ED680}"/>
            </c:ext>
          </c:extLst>
        </c:ser>
        <c:ser>
          <c:idx val="3"/>
          <c:order val="1"/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0" cap="rnd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REDOX (2)'!$B$4:$B$46</c:f>
              <c:numCache>
                <c:formatCode>General</c:formatCode>
                <c:ptCount val="4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16</c:v>
                </c:pt>
                <c:pt idx="9">
                  <c:v>16</c:v>
                </c:pt>
                <c:pt idx="10">
                  <c:v>18</c:v>
                </c:pt>
                <c:pt idx="11">
                  <c:v>18</c:v>
                </c:pt>
                <c:pt idx="12">
                  <c:v>20</c:v>
                </c:pt>
                <c:pt idx="13">
                  <c:v>20</c:v>
                </c:pt>
                <c:pt idx="14">
                  <c:v>23</c:v>
                </c:pt>
                <c:pt idx="15">
                  <c:v>23</c:v>
                </c:pt>
                <c:pt idx="16">
                  <c:v>25</c:v>
                </c:pt>
                <c:pt idx="17">
                  <c:v>25</c:v>
                </c:pt>
                <c:pt idx="18">
                  <c:v>27</c:v>
                </c:pt>
                <c:pt idx="19">
                  <c:v>27</c:v>
                </c:pt>
                <c:pt idx="20">
                  <c:v>31</c:v>
                </c:pt>
                <c:pt idx="21">
                  <c:v>31</c:v>
                </c:pt>
                <c:pt idx="22">
                  <c:v>33</c:v>
                </c:pt>
                <c:pt idx="23">
                  <c:v>33</c:v>
                </c:pt>
                <c:pt idx="24">
                  <c:v>37</c:v>
                </c:pt>
                <c:pt idx="25">
                  <c:v>37</c:v>
                </c:pt>
                <c:pt idx="26">
                  <c:v>39</c:v>
                </c:pt>
                <c:pt idx="27">
                  <c:v>39</c:v>
                </c:pt>
                <c:pt idx="28">
                  <c:v>41</c:v>
                </c:pt>
                <c:pt idx="29">
                  <c:v>41</c:v>
                </c:pt>
                <c:pt idx="30">
                  <c:v>43</c:v>
                </c:pt>
                <c:pt idx="31">
                  <c:v>43</c:v>
                </c:pt>
              </c:numCache>
            </c:numRef>
          </c:xVal>
          <c:yVal>
            <c:numRef>
              <c:f>'GRÁFICA REDOX (2)'!$I$4:$I$48</c:f>
              <c:numCache>
                <c:formatCode>General</c:formatCode>
                <c:ptCount val="45"/>
                <c:pt idx="0">
                  <c:v>-193.75</c:v>
                </c:pt>
                <c:pt idx="1">
                  <c:v>-269.60000000000002</c:v>
                </c:pt>
                <c:pt idx="2">
                  <c:v>-262.45000000000005</c:v>
                </c:pt>
                <c:pt idx="3">
                  <c:v>-249.45</c:v>
                </c:pt>
                <c:pt idx="4">
                  <c:v>-246.60000000000002</c:v>
                </c:pt>
                <c:pt idx="5">
                  <c:v>-314.25</c:v>
                </c:pt>
                <c:pt idx="6">
                  <c:v>-313.5</c:v>
                </c:pt>
                <c:pt idx="7">
                  <c:v>-310.05</c:v>
                </c:pt>
                <c:pt idx="8">
                  <c:v>-321.60000000000002</c:v>
                </c:pt>
                <c:pt idx="9">
                  <c:v>-317.45000000000005</c:v>
                </c:pt>
                <c:pt idx="10">
                  <c:v>-328.29999999999995</c:v>
                </c:pt>
                <c:pt idx="11">
                  <c:v>-322.8</c:v>
                </c:pt>
                <c:pt idx="12">
                  <c:v>-304.60000000000002</c:v>
                </c:pt>
                <c:pt idx="13">
                  <c:v>-302.85000000000002</c:v>
                </c:pt>
                <c:pt idx="14">
                  <c:v>-308.45</c:v>
                </c:pt>
                <c:pt idx="15">
                  <c:v>-304.45000000000005</c:v>
                </c:pt>
                <c:pt idx="16">
                  <c:v>-300</c:v>
                </c:pt>
                <c:pt idx="17">
                  <c:v>-300.60000000000002</c:v>
                </c:pt>
                <c:pt idx="18">
                  <c:v>-300.04999999999995</c:v>
                </c:pt>
                <c:pt idx="19">
                  <c:v>-301.39999999999998</c:v>
                </c:pt>
                <c:pt idx="20">
                  <c:v>-300.20000000000005</c:v>
                </c:pt>
                <c:pt idx="21">
                  <c:v>-301.55</c:v>
                </c:pt>
                <c:pt idx="22">
                  <c:v>-301.64999999999998</c:v>
                </c:pt>
                <c:pt idx="23">
                  <c:v>-301.2</c:v>
                </c:pt>
                <c:pt idx="24">
                  <c:v>-310</c:v>
                </c:pt>
                <c:pt idx="25">
                  <c:v>-308.04999999999995</c:v>
                </c:pt>
                <c:pt idx="26">
                  <c:v>-303.3</c:v>
                </c:pt>
                <c:pt idx="27">
                  <c:v>-302.20000000000005</c:v>
                </c:pt>
                <c:pt idx="28">
                  <c:v>-298.25</c:v>
                </c:pt>
                <c:pt idx="29">
                  <c:v>-288</c:v>
                </c:pt>
                <c:pt idx="30">
                  <c:v>-284.35000000000002</c:v>
                </c:pt>
                <c:pt idx="31">
                  <c:v>-280.95000000000005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BB4-48EA-89F1-C48B442ED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383816"/>
        <c:axId val="495385784"/>
      </c:scatterChart>
      <c:valAx>
        <c:axId val="495383816"/>
        <c:scaling>
          <c:orientation val="minMax"/>
          <c:max val="1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12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Días</a:t>
                </a:r>
              </a:p>
            </c:rich>
          </c:tx>
          <c:layout>
            <c:manualLayout>
              <c:xMode val="edge"/>
              <c:yMode val="edge"/>
              <c:x val="0.5131766498827115"/>
              <c:y val="0.910399422749125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5385784"/>
        <c:crossesAt val="-450"/>
        <c:crossBetween val="midCat"/>
        <c:majorUnit val="5"/>
      </c:valAx>
      <c:valAx>
        <c:axId val="495385784"/>
        <c:scaling>
          <c:orientation val="minMax"/>
          <c:min val="-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49538381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693353165893593"/>
          <c:y val="0.35092650672649045"/>
          <c:w val="0.34708306140496537"/>
          <c:h val="5.6432235842371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'GRÁFICA REDOX (2)'!$J$4:$J$35</c:f>
              <c:numCache>
                <c:formatCode>General</c:formatCode>
                <c:ptCount val="32"/>
                <c:pt idx="0">
                  <c:v>-209.6</c:v>
                </c:pt>
                <c:pt idx="1">
                  <c:v>-262.72500000000002</c:v>
                </c:pt>
                <c:pt idx="2">
                  <c:v>-263.125</c:v>
                </c:pt>
                <c:pt idx="3">
                  <c:v>-230.15</c:v>
                </c:pt>
                <c:pt idx="4">
                  <c:v>-254.85</c:v>
                </c:pt>
                <c:pt idx="5">
                  <c:v>-310.45</c:v>
                </c:pt>
                <c:pt idx="6">
                  <c:v>-313.22500000000002</c:v>
                </c:pt>
                <c:pt idx="7">
                  <c:v>-310.92499999999995</c:v>
                </c:pt>
                <c:pt idx="8">
                  <c:v>-322.92500000000001</c:v>
                </c:pt>
                <c:pt idx="9">
                  <c:v>-309.95</c:v>
                </c:pt>
                <c:pt idx="10">
                  <c:v>-329</c:v>
                </c:pt>
                <c:pt idx="11">
                  <c:v>-315.07500000000005</c:v>
                </c:pt>
                <c:pt idx="12">
                  <c:v>-304.67500000000001</c:v>
                </c:pt>
                <c:pt idx="13">
                  <c:v>-303.2</c:v>
                </c:pt>
                <c:pt idx="14">
                  <c:v>-305.47500000000002</c:v>
                </c:pt>
                <c:pt idx="15">
                  <c:v>-303.42499999999995</c:v>
                </c:pt>
                <c:pt idx="16">
                  <c:v>-302.05</c:v>
                </c:pt>
                <c:pt idx="17">
                  <c:v>-301.3</c:v>
                </c:pt>
                <c:pt idx="18">
                  <c:v>-301.34999999999997</c:v>
                </c:pt>
                <c:pt idx="19">
                  <c:v>-302.75</c:v>
                </c:pt>
                <c:pt idx="20">
                  <c:v>-302.125</c:v>
                </c:pt>
                <c:pt idx="21">
                  <c:v>-302.8</c:v>
                </c:pt>
                <c:pt idx="22">
                  <c:v>-304.89999999999998</c:v>
                </c:pt>
                <c:pt idx="23">
                  <c:v>-303.89999999999998</c:v>
                </c:pt>
                <c:pt idx="24">
                  <c:v>-309.5</c:v>
                </c:pt>
                <c:pt idx="25">
                  <c:v>-306.7</c:v>
                </c:pt>
                <c:pt idx="26">
                  <c:v>-305.8</c:v>
                </c:pt>
                <c:pt idx="27">
                  <c:v>-302.75</c:v>
                </c:pt>
                <c:pt idx="28">
                  <c:v>-297.125</c:v>
                </c:pt>
                <c:pt idx="29">
                  <c:v>-291.92500000000001</c:v>
                </c:pt>
                <c:pt idx="30">
                  <c:v>-283.625</c:v>
                </c:pt>
                <c:pt idx="31">
                  <c:v>-281.42499999999995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37-48A7-9AE7-20704E692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6154143"/>
        <c:axId val="1606127935"/>
      </c:scatterChart>
      <c:valAx>
        <c:axId val="1606154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6127935"/>
        <c:crosses val="autoZero"/>
        <c:crossBetween val="midCat"/>
      </c:valAx>
      <c:valAx>
        <c:axId val="1606127935"/>
        <c:scaling>
          <c:orientation val="minMax"/>
          <c:min val="-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61541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CONDUCTIVIDAD ELÉCTRICA</a:t>
            </a:r>
          </a:p>
          <a:p>
            <a:pPr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Corrida 1</a:t>
            </a:r>
          </a:p>
          <a:p>
            <a:pPr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093044619422573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1281714785651793"/>
          <c:y val="0.29185185185185192"/>
          <c:w val="0.8578495188101487"/>
          <c:h val="0.50257728200641583"/>
        </c:manualLayout>
      </c:layout>
      <c:scatterChart>
        <c:scatterStyle val="smoothMarker"/>
        <c:varyColors val="0"/>
        <c:ser>
          <c:idx val="0"/>
          <c:order val="0"/>
          <c:tx>
            <c:v>Reactor 1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CONDUCTIVIDAD ELÉCT (2'!$B$5:$B$49</c:f>
              <c:numCache>
                <c:formatCode>General</c:formatCode>
                <c:ptCount val="4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16</c:v>
                </c:pt>
                <c:pt idx="9">
                  <c:v>16</c:v>
                </c:pt>
                <c:pt idx="10">
                  <c:v>18</c:v>
                </c:pt>
                <c:pt idx="11">
                  <c:v>18</c:v>
                </c:pt>
                <c:pt idx="12">
                  <c:v>20</c:v>
                </c:pt>
                <c:pt idx="13">
                  <c:v>20</c:v>
                </c:pt>
                <c:pt idx="14">
                  <c:v>23</c:v>
                </c:pt>
                <c:pt idx="15">
                  <c:v>23</c:v>
                </c:pt>
                <c:pt idx="16">
                  <c:v>25</c:v>
                </c:pt>
                <c:pt idx="17">
                  <c:v>25</c:v>
                </c:pt>
                <c:pt idx="18">
                  <c:v>27</c:v>
                </c:pt>
                <c:pt idx="19">
                  <c:v>27</c:v>
                </c:pt>
                <c:pt idx="20">
                  <c:v>31</c:v>
                </c:pt>
                <c:pt idx="21">
                  <c:v>31</c:v>
                </c:pt>
                <c:pt idx="22">
                  <c:v>33</c:v>
                </c:pt>
                <c:pt idx="23">
                  <c:v>33</c:v>
                </c:pt>
                <c:pt idx="24">
                  <c:v>37</c:v>
                </c:pt>
                <c:pt idx="25">
                  <c:v>37</c:v>
                </c:pt>
                <c:pt idx="26">
                  <c:v>39</c:v>
                </c:pt>
                <c:pt idx="27">
                  <c:v>39</c:v>
                </c:pt>
                <c:pt idx="28">
                  <c:v>41</c:v>
                </c:pt>
                <c:pt idx="29">
                  <c:v>41</c:v>
                </c:pt>
                <c:pt idx="30">
                  <c:v>44</c:v>
                </c:pt>
                <c:pt idx="31">
                  <c:v>44</c:v>
                </c:pt>
              </c:numCache>
            </c:numRef>
          </c:xVal>
          <c:yVal>
            <c:numRef>
              <c:f>'GRÁFICA CONDUCTIVIDAD ELÉCT (2'!$E$5:$E$48</c:f>
              <c:numCache>
                <c:formatCode>General</c:formatCode>
                <c:ptCount val="44"/>
                <c:pt idx="0">
                  <c:v>2.4750000000000001</c:v>
                </c:pt>
                <c:pt idx="1">
                  <c:v>5.8550000000000004</c:v>
                </c:pt>
                <c:pt idx="2">
                  <c:v>8.2749999999999986</c:v>
                </c:pt>
                <c:pt idx="3">
                  <c:v>9.0350000000000001</c:v>
                </c:pt>
                <c:pt idx="4">
                  <c:v>9.3849999999999998</c:v>
                </c:pt>
                <c:pt idx="5">
                  <c:v>9.8650000000000002</c:v>
                </c:pt>
                <c:pt idx="6">
                  <c:v>10.3</c:v>
                </c:pt>
                <c:pt idx="7">
                  <c:v>10.3</c:v>
                </c:pt>
                <c:pt idx="8">
                  <c:v>10.93</c:v>
                </c:pt>
                <c:pt idx="9">
                  <c:v>10.015000000000001</c:v>
                </c:pt>
                <c:pt idx="10">
                  <c:v>10.06</c:v>
                </c:pt>
                <c:pt idx="11">
                  <c:v>10.055</c:v>
                </c:pt>
                <c:pt idx="12">
                  <c:v>10.965</c:v>
                </c:pt>
                <c:pt idx="13">
                  <c:v>10.280000000000001</c:v>
                </c:pt>
                <c:pt idx="14">
                  <c:v>10.81</c:v>
                </c:pt>
                <c:pt idx="15">
                  <c:v>10.565000000000001</c:v>
                </c:pt>
                <c:pt idx="16">
                  <c:v>11.01</c:v>
                </c:pt>
                <c:pt idx="17">
                  <c:v>10.79</c:v>
                </c:pt>
                <c:pt idx="18">
                  <c:v>11.085000000000001</c:v>
                </c:pt>
                <c:pt idx="19">
                  <c:v>11.02</c:v>
                </c:pt>
                <c:pt idx="20">
                  <c:v>11.370000000000001</c:v>
                </c:pt>
                <c:pt idx="21">
                  <c:v>11.305</c:v>
                </c:pt>
                <c:pt idx="22">
                  <c:v>11.395</c:v>
                </c:pt>
                <c:pt idx="23">
                  <c:v>11.239999999999998</c:v>
                </c:pt>
                <c:pt idx="24">
                  <c:v>11.425000000000001</c:v>
                </c:pt>
                <c:pt idx="25">
                  <c:v>11.215</c:v>
                </c:pt>
                <c:pt idx="26">
                  <c:v>11.565</c:v>
                </c:pt>
                <c:pt idx="27">
                  <c:v>11.504999999999999</c:v>
                </c:pt>
                <c:pt idx="28">
                  <c:v>11.785</c:v>
                </c:pt>
                <c:pt idx="29">
                  <c:v>11.57</c:v>
                </c:pt>
                <c:pt idx="30">
                  <c:v>10.9</c:v>
                </c:pt>
                <c:pt idx="31">
                  <c:v>10.955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6C-4311-8D13-67CE4FE93262}"/>
            </c:ext>
          </c:extLst>
        </c:ser>
        <c:ser>
          <c:idx val="1"/>
          <c:order val="1"/>
          <c:tx>
            <c:v>Reactor 2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CONDUCTIVIDAD ELÉCT (2'!$B$5:$B$48</c:f>
              <c:numCache>
                <c:formatCode>General</c:formatCode>
                <c:ptCount val="4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16</c:v>
                </c:pt>
                <c:pt idx="9">
                  <c:v>16</c:v>
                </c:pt>
                <c:pt idx="10">
                  <c:v>18</c:v>
                </c:pt>
                <c:pt idx="11">
                  <c:v>18</c:v>
                </c:pt>
                <c:pt idx="12">
                  <c:v>20</c:v>
                </c:pt>
                <c:pt idx="13">
                  <c:v>20</c:v>
                </c:pt>
                <c:pt idx="14">
                  <c:v>23</c:v>
                </c:pt>
                <c:pt idx="15">
                  <c:v>23</c:v>
                </c:pt>
                <c:pt idx="16">
                  <c:v>25</c:v>
                </c:pt>
                <c:pt idx="17">
                  <c:v>25</c:v>
                </c:pt>
                <c:pt idx="18">
                  <c:v>27</c:v>
                </c:pt>
                <c:pt idx="19">
                  <c:v>27</c:v>
                </c:pt>
                <c:pt idx="20">
                  <c:v>31</c:v>
                </c:pt>
                <c:pt idx="21">
                  <c:v>31</c:v>
                </c:pt>
                <c:pt idx="22">
                  <c:v>33</c:v>
                </c:pt>
                <c:pt idx="23">
                  <c:v>33</c:v>
                </c:pt>
                <c:pt idx="24">
                  <c:v>37</c:v>
                </c:pt>
                <c:pt idx="25">
                  <c:v>37</c:v>
                </c:pt>
                <c:pt idx="26">
                  <c:v>39</c:v>
                </c:pt>
                <c:pt idx="27">
                  <c:v>39</c:v>
                </c:pt>
                <c:pt idx="28">
                  <c:v>41</c:v>
                </c:pt>
                <c:pt idx="29">
                  <c:v>41</c:v>
                </c:pt>
                <c:pt idx="30">
                  <c:v>44</c:v>
                </c:pt>
                <c:pt idx="31">
                  <c:v>44</c:v>
                </c:pt>
              </c:numCache>
            </c:numRef>
          </c:xVal>
          <c:yVal>
            <c:numRef>
              <c:f>'GRÁFICA CONDUCTIVIDAD ELÉCT (2'!$I$5:$I$48</c:f>
              <c:numCache>
                <c:formatCode>General</c:formatCode>
                <c:ptCount val="44"/>
                <c:pt idx="0">
                  <c:v>2.9249999999999998</c:v>
                </c:pt>
                <c:pt idx="1">
                  <c:v>5.5600000000000005</c:v>
                </c:pt>
                <c:pt idx="2">
                  <c:v>8.42</c:v>
                </c:pt>
                <c:pt idx="3">
                  <c:v>9.27</c:v>
                </c:pt>
                <c:pt idx="4">
                  <c:v>9.18</c:v>
                </c:pt>
                <c:pt idx="5">
                  <c:v>9.620000000000001</c:v>
                </c:pt>
                <c:pt idx="6">
                  <c:v>10.55</c:v>
                </c:pt>
                <c:pt idx="7">
                  <c:v>10.115</c:v>
                </c:pt>
                <c:pt idx="8">
                  <c:v>10.775</c:v>
                </c:pt>
                <c:pt idx="9">
                  <c:v>10.56</c:v>
                </c:pt>
                <c:pt idx="10">
                  <c:v>10.805</c:v>
                </c:pt>
                <c:pt idx="11">
                  <c:v>10.93</c:v>
                </c:pt>
                <c:pt idx="12">
                  <c:v>10.8</c:v>
                </c:pt>
                <c:pt idx="13">
                  <c:v>10.175000000000001</c:v>
                </c:pt>
                <c:pt idx="14">
                  <c:v>10.925000000000001</c:v>
                </c:pt>
                <c:pt idx="15">
                  <c:v>10.484999999999999</c:v>
                </c:pt>
                <c:pt idx="16">
                  <c:v>11.030000000000001</c:v>
                </c:pt>
                <c:pt idx="17">
                  <c:v>11.015000000000001</c:v>
                </c:pt>
                <c:pt idx="18">
                  <c:v>11.105</c:v>
                </c:pt>
                <c:pt idx="19">
                  <c:v>11.045</c:v>
                </c:pt>
                <c:pt idx="20">
                  <c:v>11.29</c:v>
                </c:pt>
                <c:pt idx="21">
                  <c:v>11.18</c:v>
                </c:pt>
                <c:pt idx="22">
                  <c:v>11.36</c:v>
                </c:pt>
                <c:pt idx="23">
                  <c:v>11.25</c:v>
                </c:pt>
                <c:pt idx="24">
                  <c:v>11.46</c:v>
                </c:pt>
                <c:pt idx="25">
                  <c:v>11.254999999999999</c:v>
                </c:pt>
                <c:pt idx="26">
                  <c:v>11.43</c:v>
                </c:pt>
                <c:pt idx="27">
                  <c:v>11.23</c:v>
                </c:pt>
                <c:pt idx="28">
                  <c:v>11.82</c:v>
                </c:pt>
                <c:pt idx="29">
                  <c:v>11.185</c:v>
                </c:pt>
                <c:pt idx="30">
                  <c:v>10.989999999999998</c:v>
                </c:pt>
                <c:pt idx="31">
                  <c:v>11.01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76C-4311-8D13-67CE4FE93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5555664"/>
        <c:axId val="1755564816"/>
      </c:scatterChart>
      <c:valAx>
        <c:axId val="1755555664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Días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755564816"/>
        <c:crosses val="autoZero"/>
        <c:crossBetween val="midCat"/>
        <c:majorUnit val="10"/>
      </c:valAx>
      <c:valAx>
        <c:axId val="1755564816"/>
        <c:scaling>
          <c:orientation val="minMax"/>
          <c:max val="13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mS/cm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75555566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567298342581832"/>
          <c:y val="9.7311512531521774E-2"/>
          <c:w val="0.25199665153276452"/>
          <c:h val="0.10530286655344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sz="12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CALIDAD DEL BIOGÁS</a:t>
            </a:r>
            <a:endParaRPr lang="en-US" sz="12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2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MX" sz="12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CORRIDA 1 </a:t>
            </a:r>
            <a:endParaRPr lang="en-US" sz="12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2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292982659627536"/>
          <c:y val="0.12982018215383628"/>
          <c:w val="0.77895598923871523"/>
          <c:h val="0.72639682198553823"/>
        </c:manualLayout>
      </c:layout>
      <c:scatterChart>
        <c:scatterStyle val="smoothMarker"/>
        <c:varyColors val="0"/>
        <c:ser>
          <c:idx val="0"/>
          <c:order val="0"/>
          <c:tx>
            <c:v>Reactor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762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CALIDAD BIOGÁS'!$B$2:$B$35</c:f>
              <c:numCache>
                <c:formatCode>General</c:formatCode>
                <c:ptCount val="3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</c:numCache>
            </c:numRef>
          </c:xVal>
          <c:yVal>
            <c:numRef>
              <c:f>'GRÁFICA CALIDAD BIOGÁS'!$C$2:$C$35</c:f>
              <c:numCache>
                <c:formatCode>General</c:formatCode>
                <c:ptCount val="34"/>
                <c:pt idx="0">
                  <c:v>0</c:v>
                </c:pt>
                <c:pt idx="1">
                  <c:v>2.9</c:v>
                </c:pt>
                <c:pt idx="2">
                  <c:v>2.9</c:v>
                </c:pt>
                <c:pt idx="3">
                  <c:v>10.7</c:v>
                </c:pt>
                <c:pt idx="4">
                  <c:v>16.899999999999999</c:v>
                </c:pt>
                <c:pt idx="5">
                  <c:v>19.100000000000001</c:v>
                </c:pt>
                <c:pt idx="6">
                  <c:v>22.2</c:v>
                </c:pt>
                <c:pt idx="7">
                  <c:v>23.5</c:v>
                </c:pt>
                <c:pt idx="8">
                  <c:v>25.8</c:v>
                </c:pt>
                <c:pt idx="9">
                  <c:v>27</c:v>
                </c:pt>
                <c:pt idx="10">
                  <c:v>30.5</c:v>
                </c:pt>
                <c:pt idx="11">
                  <c:v>32.1</c:v>
                </c:pt>
                <c:pt idx="12">
                  <c:v>35.700000000000003</c:v>
                </c:pt>
                <c:pt idx="13">
                  <c:v>39</c:v>
                </c:pt>
                <c:pt idx="14">
                  <c:v>39.299999999999997</c:v>
                </c:pt>
                <c:pt idx="15">
                  <c:v>39.799999999999997</c:v>
                </c:pt>
                <c:pt idx="16">
                  <c:v>38.6</c:v>
                </c:pt>
                <c:pt idx="17">
                  <c:v>38.299999999999997</c:v>
                </c:pt>
                <c:pt idx="18">
                  <c:v>35.6</c:v>
                </c:pt>
                <c:pt idx="19">
                  <c:v>30.1</c:v>
                </c:pt>
                <c:pt idx="20">
                  <c:v>27.4</c:v>
                </c:pt>
                <c:pt idx="21">
                  <c:v>17.399999999999999</c:v>
                </c:pt>
                <c:pt idx="22">
                  <c:v>16.5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1C-43F9-8DCB-2D5ECE9DA915}"/>
            </c:ext>
          </c:extLst>
        </c:ser>
        <c:ser>
          <c:idx val="1"/>
          <c:order val="1"/>
          <c:tx>
            <c:v>Reactor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7620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CALIDAD BIOGÁS'!$B$2:$B$46</c:f>
              <c:numCache>
                <c:formatCode>General</c:formatCode>
                <c:ptCount val="4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</c:numCache>
            </c:numRef>
          </c:xVal>
          <c:yVal>
            <c:numRef>
              <c:f>'GRÁFICA CALIDAD BIOGÁS'!$H$2:$H$46</c:f>
              <c:numCache>
                <c:formatCode>General</c:formatCode>
                <c:ptCount val="45"/>
                <c:pt idx="0">
                  <c:v>0</c:v>
                </c:pt>
                <c:pt idx="1">
                  <c:v>2.7</c:v>
                </c:pt>
                <c:pt idx="2">
                  <c:v>2.5</c:v>
                </c:pt>
                <c:pt idx="3">
                  <c:v>10.1</c:v>
                </c:pt>
                <c:pt idx="4">
                  <c:v>16</c:v>
                </c:pt>
                <c:pt idx="5">
                  <c:v>18.8</c:v>
                </c:pt>
                <c:pt idx="6">
                  <c:v>21.9</c:v>
                </c:pt>
                <c:pt idx="7">
                  <c:v>22.6</c:v>
                </c:pt>
                <c:pt idx="8">
                  <c:v>24.4</c:v>
                </c:pt>
                <c:pt idx="9">
                  <c:v>26.6</c:v>
                </c:pt>
                <c:pt idx="10">
                  <c:v>30.1</c:v>
                </c:pt>
                <c:pt idx="11">
                  <c:v>31.7</c:v>
                </c:pt>
                <c:pt idx="12">
                  <c:v>34.299999999999997</c:v>
                </c:pt>
                <c:pt idx="13">
                  <c:v>38.6</c:v>
                </c:pt>
                <c:pt idx="14">
                  <c:v>38.200000000000003</c:v>
                </c:pt>
                <c:pt idx="15">
                  <c:v>40.1</c:v>
                </c:pt>
                <c:pt idx="16">
                  <c:v>38.1</c:v>
                </c:pt>
                <c:pt idx="17">
                  <c:v>37.9</c:v>
                </c:pt>
                <c:pt idx="18">
                  <c:v>36.1</c:v>
                </c:pt>
                <c:pt idx="19">
                  <c:v>31.2</c:v>
                </c:pt>
                <c:pt idx="20">
                  <c:v>28.2</c:v>
                </c:pt>
                <c:pt idx="21">
                  <c:v>18.2</c:v>
                </c:pt>
                <c:pt idx="22">
                  <c:v>17.8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11C-43F9-8DCB-2D5ECE9DA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6030463"/>
        <c:axId val="2036030879"/>
      </c:scatterChart>
      <c:valAx>
        <c:axId val="2036030463"/>
        <c:scaling>
          <c:orientation val="minMax"/>
          <c:max val="1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Dias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Transcurridos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8573325909744055"/>
              <c:y val="0.92167892282822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6030879"/>
        <c:crosses val="autoZero"/>
        <c:crossBetween val="midCat"/>
        <c:majorUnit val="5"/>
      </c:valAx>
      <c:valAx>
        <c:axId val="203603087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CH4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60304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35779406942615"/>
          <c:y val="0.52011127322141038"/>
          <c:w val="0.15196083486841613"/>
          <c:h val="0.130710795077601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% DE SOLIDOS</a:t>
            </a:r>
            <a:r>
              <a:rPr lang="en-US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VOLATILES</a:t>
            </a:r>
          </a:p>
          <a:p>
            <a:pPr>
              <a:defRPr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CORRIDA 1</a:t>
            </a:r>
            <a:endParaRPr lang="en-US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156714785651793"/>
          <c:y val="0.16712962962962963"/>
          <c:w val="0.74798840769903774"/>
          <c:h val="0.6198920968212307"/>
        </c:manualLayout>
      </c:layout>
      <c:scatterChart>
        <c:scatterStyle val="smoothMarker"/>
        <c:varyColors val="0"/>
        <c:ser>
          <c:idx val="0"/>
          <c:order val="0"/>
          <c:tx>
            <c:v>Reactor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'ST Y SV REACTOR 1'!$B$3:$B$119</c:f>
              <c:numCache>
                <c:formatCode>General</c:formatCode>
                <c:ptCount val="117"/>
                <c:pt idx="0">
                  <c:v>0</c:v>
                </c:pt>
                <c:pt idx="3">
                  <c:v>2</c:v>
                </c:pt>
                <c:pt idx="6">
                  <c:v>4</c:v>
                </c:pt>
                <c:pt idx="9">
                  <c:v>6</c:v>
                </c:pt>
                <c:pt idx="12">
                  <c:v>9</c:v>
                </c:pt>
                <c:pt idx="15">
                  <c:v>11</c:v>
                </c:pt>
                <c:pt idx="18">
                  <c:v>13</c:v>
                </c:pt>
                <c:pt idx="21">
                  <c:v>13</c:v>
                </c:pt>
                <c:pt idx="24">
                  <c:v>16</c:v>
                </c:pt>
                <c:pt idx="27">
                  <c:v>16</c:v>
                </c:pt>
                <c:pt idx="30">
                  <c:v>18</c:v>
                </c:pt>
                <c:pt idx="33">
                  <c:v>18</c:v>
                </c:pt>
                <c:pt idx="36">
                  <c:v>20</c:v>
                </c:pt>
                <c:pt idx="39">
                  <c:v>20</c:v>
                </c:pt>
                <c:pt idx="42">
                  <c:v>23</c:v>
                </c:pt>
                <c:pt idx="45">
                  <c:v>23</c:v>
                </c:pt>
                <c:pt idx="48">
                  <c:v>25</c:v>
                </c:pt>
                <c:pt idx="51">
                  <c:v>25</c:v>
                </c:pt>
                <c:pt idx="54">
                  <c:v>27</c:v>
                </c:pt>
                <c:pt idx="57">
                  <c:v>27</c:v>
                </c:pt>
                <c:pt idx="60">
                  <c:v>31</c:v>
                </c:pt>
                <c:pt idx="63">
                  <c:v>31</c:v>
                </c:pt>
                <c:pt idx="66">
                  <c:v>33</c:v>
                </c:pt>
                <c:pt idx="69">
                  <c:v>33</c:v>
                </c:pt>
                <c:pt idx="72">
                  <c:v>37</c:v>
                </c:pt>
                <c:pt idx="75">
                  <c:v>37</c:v>
                </c:pt>
                <c:pt idx="78">
                  <c:v>39</c:v>
                </c:pt>
                <c:pt idx="81">
                  <c:v>39</c:v>
                </c:pt>
                <c:pt idx="84">
                  <c:v>41</c:v>
                </c:pt>
                <c:pt idx="87">
                  <c:v>41</c:v>
                </c:pt>
                <c:pt idx="90">
                  <c:v>44</c:v>
                </c:pt>
                <c:pt idx="93">
                  <c:v>44</c:v>
                </c:pt>
                <c:pt idx="96">
                  <c:v>46</c:v>
                </c:pt>
                <c:pt idx="99">
                  <c:v>46</c:v>
                </c:pt>
                <c:pt idx="102">
                  <c:v>48</c:v>
                </c:pt>
                <c:pt idx="105">
                  <c:v>48</c:v>
                </c:pt>
                <c:pt idx="108">
                  <c:v>51</c:v>
                </c:pt>
                <c:pt idx="111">
                  <c:v>51</c:v>
                </c:pt>
              </c:numCache>
            </c:numRef>
          </c:xVal>
          <c:yVal>
            <c:numRef>
              <c:f>'ST Y SV REACTOR 1'!$O$3:$O$119</c:f>
              <c:numCache>
                <c:formatCode>General</c:formatCode>
                <c:ptCount val="117"/>
                <c:pt idx="0" formatCode="0.00">
                  <c:v>83.96968450163358</c:v>
                </c:pt>
                <c:pt idx="3" formatCode="0.00">
                  <c:v>60.447457116583472</c:v>
                </c:pt>
                <c:pt idx="6" formatCode="0.00">
                  <c:v>58.802210292907887</c:v>
                </c:pt>
                <c:pt idx="9" formatCode="0.00">
                  <c:v>65.244530105324273</c:v>
                </c:pt>
                <c:pt idx="12" formatCode="0.00">
                  <c:v>65.128817452790642</c:v>
                </c:pt>
                <c:pt idx="15" formatCode="0.00">
                  <c:v>63.27408948342589</c:v>
                </c:pt>
                <c:pt idx="18" formatCode="0.00">
                  <c:v>63.556872829739262</c:v>
                </c:pt>
                <c:pt idx="21" formatCode="0.00">
                  <c:v>64.884825593851318</c:v>
                </c:pt>
                <c:pt idx="24" formatCode="0.00">
                  <c:v>65.746511483076276</c:v>
                </c:pt>
                <c:pt idx="27" formatCode="0.00">
                  <c:v>65.576626602464103</c:v>
                </c:pt>
                <c:pt idx="30" formatCode="0.00">
                  <c:v>64.761100640683949</c:v>
                </c:pt>
                <c:pt idx="33" formatCode="0.00">
                  <c:v>67.198247515616927</c:v>
                </c:pt>
                <c:pt idx="36" formatCode="0.00">
                  <c:v>81.601148308232382</c:v>
                </c:pt>
                <c:pt idx="39" formatCode="0.00">
                  <c:v>67.67699963191302</c:v>
                </c:pt>
                <c:pt idx="42" formatCode="0.00">
                  <c:v>66.44674616267524</c:v>
                </c:pt>
                <c:pt idx="45" formatCode="0.00">
                  <c:v>67.410606062782122</c:v>
                </c:pt>
                <c:pt idx="48" formatCode="0.00">
                  <c:v>65.666455410339282</c:v>
                </c:pt>
                <c:pt idx="51" formatCode="0.00">
                  <c:v>66.983496253010728</c:v>
                </c:pt>
                <c:pt idx="54" formatCode="0.00">
                  <c:v>63.383061937676665</c:v>
                </c:pt>
                <c:pt idx="57" formatCode="0.00">
                  <c:v>64.052072132446497</c:v>
                </c:pt>
                <c:pt idx="60" formatCode="0.00">
                  <c:v>92.223081893921702</c:v>
                </c:pt>
                <c:pt idx="63" formatCode="0.00">
                  <c:v>67.280161717912776</c:v>
                </c:pt>
                <c:pt idx="66" formatCode="0.00">
                  <c:v>65.633559615271295</c:v>
                </c:pt>
                <c:pt idx="69" formatCode="0.00">
                  <c:v>69.340576373291739</c:v>
                </c:pt>
                <c:pt idx="72" formatCode="0.00">
                  <c:v>67.241995984373588</c:v>
                </c:pt>
                <c:pt idx="75" formatCode="0.00">
                  <c:v>67.654709919592861</c:v>
                </c:pt>
                <c:pt idx="78" formatCode="0.00">
                  <c:v>71.456764143181388</c:v>
                </c:pt>
                <c:pt idx="79" formatCode="0.00">
                  <c:v>72.253467121981785</c:v>
                </c:pt>
                <c:pt idx="80" formatCode="0.00">
                  <c:v>72.612955622920651</c:v>
                </c:pt>
                <c:pt idx="81" formatCode="0.00">
                  <c:v>72.952400150358571</c:v>
                </c:pt>
                <c:pt idx="82" formatCode="0.00">
                  <c:v>72.554260372242126</c:v>
                </c:pt>
                <c:pt idx="83" formatCode="0.00">
                  <c:v>73.0558730781745</c:v>
                </c:pt>
                <c:pt idx="84" formatCode="0.00">
                  <c:v>73.502860263823337</c:v>
                </c:pt>
                <c:pt idx="85" formatCode="0.00">
                  <c:v>74.05028589367771</c:v>
                </c:pt>
                <c:pt idx="86" formatCode="0.00">
                  <c:v>74.498914220369713</c:v>
                </c:pt>
                <c:pt idx="87" formatCode="0.00">
                  <c:v>76.431509548203493</c:v>
                </c:pt>
                <c:pt idx="88" formatCode="0.00">
                  <c:v>76.570061231694382</c:v>
                </c:pt>
                <c:pt idx="89" formatCode="0.00">
                  <c:v>76.167171744887085</c:v>
                </c:pt>
                <c:pt idx="90" formatCode="0.00">
                  <c:v>74.447318348090633</c:v>
                </c:pt>
                <c:pt idx="91" formatCode="0.00">
                  <c:v>74.069184536513063</c:v>
                </c:pt>
                <c:pt idx="92" formatCode="0.00">
                  <c:v>73.790381491727501</c:v>
                </c:pt>
                <c:pt idx="93" formatCode="0.00">
                  <c:v>73.174615180889603</c:v>
                </c:pt>
                <c:pt idx="94" formatCode="0.00">
                  <c:v>72.043440838023955</c:v>
                </c:pt>
                <c:pt idx="95" formatCode="0.00">
                  <c:v>70.6047226588516</c:v>
                </c:pt>
                <c:pt idx="96" formatCode="0.00">
                  <c:v>69.11009183682215</c:v>
                </c:pt>
                <c:pt idx="97" formatCode="0.00">
                  <c:v>69.34211419224502</c:v>
                </c:pt>
                <c:pt idx="98" formatCode="0.00">
                  <c:v>69.979664945201264</c:v>
                </c:pt>
                <c:pt idx="99" formatCode="0.00">
                  <c:v>71.038615095202644</c:v>
                </c:pt>
                <c:pt idx="100" formatCode="0.00">
                  <c:v>70.673478643877175</c:v>
                </c:pt>
                <c:pt idx="101" formatCode="0.00">
                  <c:v>70.324943337900677</c:v>
                </c:pt>
                <c:pt idx="102" formatCode="0.00">
                  <c:v>68.811239476419416</c:v>
                </c:pt>
                <c:pt idx="103" formatCode="0.00">
                  <c:v>68.531083408281404</c:v>
                </c:pt>
                <c:pt idx="104" formatCode="0.00">
                  <c:v>68.693434753703897</c:v>
                </c:pt>
                <c:pt idx="105" formatCode="0.00">
                  <c:v>92.810501964479954</c:v>
                </c:pt>
                <c:pt idx="106" formatCode="0.00">
                  <c:v>1226.7461613576063</c:v>
                </c:pt>
                <c:pt idx="107" formatCode="0.00">
                  <c:v>2573.1514963374048</c:v>
                </c:pt>
                <c:pt idx="108" formatCode="0.00">
                  <c:v>3206.6265547005005</c:v>
                </c:pt>
                <c:pt idx="109" formatCode="0.00">
                  <c:v>3129.6319770893292</c:v>
                </c:pt>
                <c:pt idx="110" formatCode="0.00">
                  <c:v>2433.4808924885015</c:v>
                </c:pt>
                <c:pt idx="111" formatCode="0.00">
                  <c:v>2517.0250799009632</c:v>
                </c:pt>
                <c:pt idx="112" formatCode="0.00">
                  <c:v>0</c:v>
                </c:pt>
                <c:pt idx="113" formatCode="0.00">
                  <c:v>0</c:v>
                </c:pt>
                <c:pt idx="114" formatCode="0.00">
                  <c:v>0</c:v>
                </c:pt>
                <c:pt idx="115" formatCode="0.00">
                  <c:v>0</c:v>
                </c:pt>
                <c:pt idx="116" formatCode="0.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679-4BC2-ADA0-D5A842DAC74B}"/>
            </c:ext>
          </c:extLst>
        </c:ser>
        <c:ser>
          <c:idx val="2"/>
          <c:order val="1"/>
          <c:tx>
            <c:v>Reactor 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603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'ST Y SV REACTOR 1'!$B$3:$B$119</c:f>
              <c:numCache>
                <c:formatCode>General</c:formatCode>
                <c:ptCount val="117"/>
                <c:pt idx="0">
                  <c:v>0</c:v>
                </c:pt>
                <c:pt idx="3">
                  <c:v>2</c:v>
                </c:pt>
                <c:pt idx="6">
                  <c:v>4</c:v>
                </c:pt>
                <c:pt idx="9">
                  <c:v>6</c:v>
                </c:pt>
                <c:pt idx="12">
                  <c:v>9</c:v>
                </c:pt>
                <c:pt idx="15">
                  <c:v>11</c:v>
                </c:pt>
                <c:pt idx="18">
                  <c:v>13</c:v>
                </c:pt>
                <c:pt idx="21">
                  <c:v>13</c:v>
                </c:pt>
                <c:pt idx="24">
                  <c:v>16</c:v>
                </c:pt>
                <c:pt idx="27">
                  <c:v>16</c:v>
                </c:pt>
                <c:pt idx="30">
                  <c:v>18</c:v>
                </c:pt>
                <c:pt idx="33">
                  <c:v>18</c:v>
                </c:pt>
                <c:pt idx="36">
                  <c:v>20</c:v>
                </c:pt>
                <c:pt idx="39">
                  <c:v>20</c:v>
                </c:pt>
                <c:pt idx="42">
                  <c:v>23</c:v>
                </c:pt>
                <c:pt idx="45">
                  <c:v>23</c:v>
                </c:pt>
                <c:pt idx="48">
                  <c:v>25</c:v>
                </c:pt>
                <c:pt idx="51">
                  <c:v>25</c:v>
                </c:pt>
                <c:pt idx="54">
                  <c:v>27</c:v>
                </c:pt>
                <c:pt idx="57">
                  <c:v>27</c:v>
                </c:pt>
                <c:pt idx="60">
                  <c:v>31</c:v>
                </c:pt>
                <c:pt idx="63">
                  <c:v>31</c:v>
                </c:pt>
                <c:pt idx="66">
                  <c:v>33</c:v>
                </c:pt>
                <c:pt idx="69">
                  <c:v>33</c:v>
                </c:pt>
                <c:pt idx="72">
                  <c:v>37</c:v>
                </c:pt>
                <c:pt idx="75">
                  <c:v>37</c:v>
                </c:pt>
                <c:pt idx="78">
                  <c:v>39</c:v>
                </c:pt>
                <c:pt idx="81">
                  <c:v>39</c:v>
                </c:pt>
                <c:pt idx="84">
                  <c:v>41</c:v>
                </c:pt>
                <c:pt idx="87">
                  <c:v>41</c:v>
                </c:pt>
                <c:pt idx="90">
                  <c:v>44</c:v>
                </c:pt>
                <c:pt idx="93">
                  <c:v>44</c:v>
                </c:pt>
                <c:pt idx="96">
                  <c:v>46</c:v>
                </c:pt>
                <c:pt idx="99">
                  <c:v>46</c:v>
                </c:pt>
                <c:pt idx="102">
                  <c:v>48</c:v>
                </c:pt>
                <c:pt idx="105">
                  <c:v>48</c:v>
                </c:pt>
                <c:pt idx="108">
                  <c:v>51</c:v>
                </c:pt>
                <c:pt idx="111">
                  <c:v>51</c:v>
                </c:pt>
              </c:numCache>
            </c:numRef>
          </c:xVal>
          <c:yVal>
            <c:numRef>
              <c:f>'ST Y SV REACTOR 2'!$N$3:$N$114</c:f>
              <c:numCache>
                <c:formatCode>General</c:formatCode>
                <c:ptCount val="112"/>
                <c:pt idx="0" formatCode="0.00">
                  <c:v>86.569508210480805</c:v>
                </c:pt>
                <c:pt idx="3" formatCode="0.00">
                  <c:v>55.628322329713683</c:v>
                </c:pt>
                <c:pt idx="6" formatCode="0.00">
                  <c:v>62.52126225739638</c:v>
                </c:pt>
                <c:pt idx="9" formatCode="0.00">
                  <c:v>66.645660962437475</c:v>
                </c:pt>
                <c:pt idx="12" formatCode="0.00">
                  <c:v>63.977323080110686</c:v>
                </c:pt>
                <c:pt idx="15" formatCode="0.00">
                  <c:v>63.605273224961309</c:v>
                </c:pt>
                <c:pt idx="18" formatCode="0.00">
                  <c:v>62.829848193965482</c:v>
                </c:pt>
                <c:pt idx="21" formatCode="0.00">
                  <c:v>64.751204556843234</c:v>
                </c:pt>
                <c:pt idx="24" formatCode="0.00">
                  <c:v>65.198735067486311</c:v>
                </c:pt>
                <c:pt idx="27" formatCode="0.00">
                  <c:v>66.159184786817249</c:v>
                </c:pt>
                <c:pt idx="30" formatCode="0.00">
                  <c:v>64.727337679108999</c:v>
                </c:pt>
                <c:pt idx="33" formatCode="0.00">
                  <c:v>75.106993303797267</c:v>
                </c:pt>
                <c:pt idx="36" formatCode="0.00">
                  <c:v>65.582794439591538</c:v>
                </c:pt>
                <c:pt idx="39" formatCode="0.00">
                  <c:v>66.352199456402516</c:v>
                </c:pt>
                <c:pt idx="42" formatCode="0.00">
                  <c:v>66.275770996939102</c:v>
                </c:pt>
                <c:pt idx="45" formatCode="0.00">
                  <c:v>66.437864969982797</c:v>
                </c:pt>
                <c:pt idx="48" formatCode="0.00">
                  <c:v>64.276835598525977</c:v>
                </c:pt>
                <c:pt idx="51" formatCode="0.00">
                  <c:v>66.058887286251249</c:v>
                </c:pt>
                <c:pt idx="54" formatCode="0.00">
                  <c:v>63.147380088954883</c:v>
                </c:pt>
                <c:pt idx="57" formatCode="0.00">
                  <c:v>64.194303412460229</c:v>
                </c:pt>
                <c:pt idx="60" formatCode="0.00">
                  <c:v>66.031431630528246</c:v>
                </c:pt>
                <c:pt idx="63" formatCode="0.00">
                  <c:v>64.274904537077717</c:v>
                </c:pt>
                <c:pt idx="66" formatCode="0.00">
                  <c:v>64.649823740262576</c:v>
                </c:pt>
                <c:pt idx="69" formatCode="0.00">
                  <c:v>70.594206652485141</c:v>
                </c:pt>
                <c:pt idx="72" formatCode="0.00">
                  <c:v>64.270895438648168</c:v>
                </c:pt>
                <c:pt idx="75" formatCode="0.00">
                  <c:v>69.676375612874324</c:v>
                </c:pt>
                <c:pt idx="78" formatCode="0.00">
                  <c:v>71.117562359351567</c:v>
                </c:pt>
                <c:pt idx="81" formatCode="0.00">
                  <c:v>74.658799704026464</c:v>
                </c:pt>
                <c:pt idx="84" formatCode="0.00">
                  <c:v>72.539284364771177</c:v>
                </c:pt>
                <c:pt idx="87" formatCode="0.00">
                  <c:v>75.263119173057149</c:v>
                </c:pt>
                <c:pt idx="90" formatCode="0.00">
                  <c:v>73.85078659928017</c:v>
                </c:pt>
                <c:pt idx="93" formatCode="0.00">
                  <c:v>71.908490108710566</c:v>
                </c:pt>
                <c:pt idx="96" formatCode="0.00">
                  <c:v>69.482798128941482</c:v>
                </c:pt>
                <c:pt idx="99" formatCode="0.00">
                  <c:v>73.605479373781449</c:v>
                </c:pt>
                <c:pt idx="102" formatCode="0.00">
                  <c:v>71.35219552446874</c:v>
                </c:pt>
                <c:pt idx="105" formatCode="0.00">
                  <c:v>0</c:v>
                </c:pt>
                <c:pt idx="108" formatCode="0.00">
                  <c:v>1979.9591876351833</c:v>
                </c:pt>
                <c:pt idx="109" formatCode="0.00">
                  <c:v>0</c:v>
                </c:pt>
                <c:pt idx="110" formatCode="0.00">
                  <c:v>0</c:v>
                </c:pt>
                <c:pt idx="111" formatCode="0.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679-4BC2-ADA0-D5A842DAC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140512"/>
        <c:axId val="1141136352"/>
      </c:scatterChart>
      <c:valAx>
        <c:axId val="1141140512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Días</a:t>
                </a:r>
                <a:r>
                  <a:rPr lang="en-US" sz="12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en-US" sz="12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41136352"/>
        <c:crosses val="autoZero"/>
        <c:crossBetween val="midCat"/>
        <c:majorUnit val="5"/>
      </c:valAx>
      <c:valAx>
        <c:axId val="11411363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SV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141140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412445319335079"/>
          <c:y val="5.4050379119276765E-2"/>
          <c:w val="8.8283225742155358E-2"/>
          <c:h val="6.7410037922364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Reactor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'ST Y SV REACTOR 1'!$B$3:$B$113</c:f>
              <c:numCache>
                <c:formatCode>General</c:formatCode>
                <c:ptCount val="111"/>
                <c:pt idx="0">
                  <c:v>0</c:v>
                </c:pt>
                <c:pt idx="3">
                  <c:v>2</c:v>
                </c:pt>
                <c:pt idx="6">
                  <c:v>4</c:v>
                </c:pt>
                <c:pt idx="9">
                  <c:v>6</c:v>
                </c:pt>
                <c:pt idx="12">
                  <c:v>9</c:v>
                </c:pt>
                <c:pt idx="15">
                  <c:v>11</c:v>
                </c:pt>
                <c:pt idx="18">
                  <c:v>13</c:v>
                </c:pt>
                <c:pt idx="21">
                  <c:v>13</c:v>
                </c:pt>
                <c:pt idx="24">
                  <c:v>16</c:v>
                </c:pt>
                <c:pt idx="27">
                  <c:v>16</c:v>
                </c:pt>
                <c:pt idx="30">
                  <c:v>18</c:v>
                </c:pt>
                <c:pt idx="33">
                  <c:v>18</c:v>
                </c:pt>
                <c:pt idx="36">
                  <c:v>20</c:v>
                </c:pt>
                <c:pt idx="39">
                  <c:v>20</c:v>
                </c:pt>
                <c:pt idx="42">
                  <c:v>23</c:v>
                </c:pt>
                <c:pt idx="45">
                  <c:v>23</c:v>
                </c:pt>
                <c:pt idx="48">
                  <c:v>25</c:v>
                </c:pt>
                <c:pt idx="51">
                  <c:v>25</c:v>
                </c:pt>
                <c:pt idx="54">
                  <c:v>27</c:v>
                </c:pt>
                <c:pt idx="57">
                  <c:v>27</c:v>
                </c:pt>
                <c:pt idx="60">
                  <c:v>31</c:v>
                </c:pt>
                <c:pt idx="63">
                  <c:v>31</c:v>
                </c:pt>
                <c:pt idx="66">
                  <c:v>33</c:v>
                </c:pt>
                <c:pt idx="69">
                  <c:v>33</c:v>
                </c:pt>
                <c:pt idx="72">
                  <c:v>37</c:v>
                </c:pt>
                <c:pt idx="75">
                  <c:v>37</c:v>
                </c:pt>
                <c:pt idx="78">
                  <c:v>39</c:v>
                </c:pt>
                <c:pt idx="81">
                  <c:v>39</c:v>
                </c:pt>
                <c:pt idx="84">
                  <c:v>41</c:v>
                </c:pt>
                <c:pt idx="87">
                  <c:v>41</c:v>
                </c:pt>
                <c:pt idx="90">
                  <c:v>44</c:v>
                </c:pt>
                <c:pt idx="93">
                  <c:v>44</c:v>
                </c:pt>
                <c:pt idx="96">
                  <c:v>46</c:v>
                </c:pt>
                <c:pt idx="99">
                  <c:v>46</c:v>
                </c:pt>
                <c:pt idx="102">
                  <c:v>48</c:v>
                </c:pt>
                <c:pt idx="105">
                  <c:v>48</c:v>
                </c:pt>
                <c:pt idx="108">
                  <c:v>51</c:v>
                </c:pt>
              </c:numCache>
            </c:numRef>
          </c:xVal>
          <c:yVal>
            <c:numRef>
              <c:f>'ST Y SV REACTOR 1'!$M$3:$M$117</c:f>
              <c:numCache>
                <c:formatCode>0.00</c:formatCode>
                <c:ptCount val="115"/>
                <c:pt idx="0">
                  <c:v>7.070716845615121</c:v>
                </c:pt>
                <c:pt idx="3">
                  <c:v>7.1147334978457835</c:v>
                </c:pt>
                <c:pt idx="6">
                  <c:v>7.7462939046654062</c:v>
                </c:pt>
                <c:pt idx="9">
                  <c:v>7.4113542826503993</c:v>
                </c:pt>
                <c:pt idx="12">
                  <c:v>7.2990879162911169</c:v>
                </c:pt>
                <c:pt idx="15">
                  <c:v>7.0154141513730544</c:v>
                </c:pt>
                <c:pt idx="18">
                  <c:v>7.4586553960533655</c:v>
                </c:pt>
                <c:pt idx="21">
                  <c:v>6.8977203714065061</c:v>
                </c:pt>
                <c:pt idx="24">
                  <c:v>6.8847943962227331</c:v>
                </c:pt>
                <c:pt idx="27">
                  <c:v>6.4317167567913041</c:v>
                </c:pt>
                <c:pt idx="30">
                  <c:v>6.6016261002826226</c:v>
                </c:pt>
                <c:pt idx="33">
                  <c:v>6.6932705821156802</c:v>
                </c:pt>
                <c:pt idx="36">
                  <c:v>6.0980503664118446</c:v>
                </c:pt>
                <c:pt idx="39">
                  <c:v>5.6223145811466173</c:v>
                </c:pt>
                <c:pt idx="42">
                  <c:v>6.2175416868809705</c:v>
                </c:pt>
                <c:pt idx="45">
                  <c:v>5.7120946647743089</c:v>
                </c:pt>
                <c:pt idx="48">
                  <c:v>6.1356195017627293</c:v>
                </c:pt>
                <c:pt idx="51">
                  <c:v>5.856716157877262</c:v>
                </c:pt>
                <c:pt idx="54">
                  <c:v>5.764478637740857</c:v>
                </c:pt>
                <c:pt idx="57">
                  <c:v>5.6319326947773733</c:v>
                </c:pt>
                <c:pt idx="60">
                  <c:v>5.583831999691685</c:v>
                </c:pt>
                <c:pt idx="63">
                  <c:v>5.7237999138527682</c:v>
                </c:pt>
                <c:pt idx="66">
                  <c:v>5.671756091574335</c:v>
                </c:pt>
                <c:pt idx="69">
                  <c:v>5.7497964027937627</c:v>
                </c:pt>
                <c:pt idx="72">
                  <c:v>5.2964132494909393</c:v>
                </c:pt>
                <c:pt idx="75">
                  <c:v>5.4804354451217963</c:v>
                </c:pt>
                <c:pt idx="78">
                  <c:v>5.661602472450979</c:v>
                </c:pt>
                <c:pt idx="81">
                  <c:v>5.3358453268820147</c:v>
                </c:pt>
                <c:pt idx="84">
                  <c:v>5.0682741202998303</c:v>
                </c:pt>
                <c:pt idx="87">
                  <c:v>5.2751133552230192</c:v>
                </c:pt>
                <c:pt idx="90">
                  <c:v>5.2041831302594801</c:v>
                </c:pt>
                <c:pt idx="93">
                  <c:v>5.7920224158298437</c:v>
                </c:pt>
                <c:pt idx="96">
                  <c:v>6.0476969440616708</c:v>
                </c:pt>
                <c:pt idx="99">
                  <c:v>6.0584739525847695</c:v>
                </c:pt>
                <c:pt idx="102">
                  <c:v>6.0134409319678497</c:v>
                </c:pt>
                <c:pt idx="105">
                  <c:v>5.9725953542146391</c:v>
                </c:pt>
                <c:pt idx="108">
                  <c:v>5.9777212510546063</c:v>
                </c:pt>
                <c:pt idx="111">
                  <c:v>6.0403125083079985</c:v>
                </c:pt>
                <c:pt idx="11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BE-4CAC-A557-FB94B55DEE72}"/>
            </c:ext>
          </c:extLst>
        </c:ser>
        <c:ser>
          <c:idx val="1"/>
          <c:order val="1"/>
          <c:tx>
            <c:v>Reactor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'ST Y SV REACTOR 1'!$B$3:$B$113</c:f>
              <c:numCache>
                <c:formatCode>General</c:formatCode>
                <c:ptCount val="111"/>
                <c:pt idx="0">
                  <c:v>0</c:v>
                </c:pt>
                <c:pt idx="3">
                  <c:v>2</c:v>
                </c:pt>
                <c:pt idx="6">
                  <c:v>4</c:v>
                </c:pt>
                <c:pt idx="9">
                  <c:v>6</c:v>
                </c:pt>
                <c:pt idx="12">
                  <c:v>9</c:v>
                </c:pt>
                <c:pt idx="15">
                  <c:v>11</c:v>
                </c:pt>
                <c:pt idx="18">
                  <c:v>13</c:v>
                </c:pt>
                <c:pt idx="21">
                  <c:v>13</c:v>
                </c:pt>
                <c:pt idx="24">
                  <c:v>16</c:v>
                </c:pt>
                <c:pt idx="27">
                  <c:v>16</c:v>
                </c:pt>
                <c:pt idx="30">
                  <c:v>18</c:v>
                </c:pt>
                <c:pt idx="33">
                  <c:v>18</c:v>
                </c:pt>
                <c:pt idx="36">
                  <c:v>20</c:v>
                </c:pt>
                <c:pt idx="39">
                  <c:v>20</c:v>
                </c:pt>
                <c:pt idx="42">
                  <c:v>23</c:v>
                </c:pt>
                <c:pt idx="45">
                  <c:v>23</c:v>
                </c:pt>
                <c:pt idx="48">
                  <c:v>25</c:v>
                </c:pt>
                <c:pt idx="51">
                  <c:v>25</c:v>
                </c:pt>
                <c:pt idx="54">
                  <c:v>27</c:v>
                </c:pt>
                <c:pt idx="57">
                  <c:v>27</c:v>
                </c:pt>
                <c:pt idx="60">
                  <c:v>31</c:v>
                </c:pt>
                <c:pt idx="63">
                  <c:v>31</c:v>
                </c:pt>
                <c:pt idx="66">
                  <c:v>33</c:v>
                </c:pt>
                <c:pt idx="69">
                  <c:v>33</c:v>
                </c:pt>
                <c:pt idx="72">
                  <c:v>37</c:v>
                </c:pt>
                <c:pt idx="75">
                  <c:v>37</c:v>
                </c:pt>
                <c:pt idx="78">
                  <c:v>39</c:v>
                </c:pt>
                <c:pt idx="81">
                  <c:v>39</c:v>
                </c:pt>
                <c:pt idx="84">
                  <c:v>41</c:v>
                </c:pt>
                <c:pt idx="87">
                  <c:v>41</c:v>
                </c:pt>
                <c:pt idx="90">
                  <c:v>44</c:v>
                </c:pt>
                <c:pt idx="93">
                  <c:v>44</c:v>
                </c:pt>
                <c:pt idx="96">
                  <c:v>46</c:v>
                </c:pt>
                <c:pt idx="99">
                  <c:v>46</c:v>
                </c:pt>
                <c:pt idx="102">
                  <c:v>48</c:v>
                </c:pt>
                <c:pt idx="105">
                  <c:v>48</c:v>
                </c:pt>
                <c:pt idx="108">
                  <c:v>51</c:v>
                </c:pt>
              </c:numCache>
            </c:numRef>
          </c:xVal>
          <c:yVal>
            <c:numRef>
              <c:f>'ST Y SV REACTOR 2'!$M$3:$M$114</c:f>
              <c:numCache>
                <c:formatCode>0.00</c:formatCode>
                <c:ptCount val="112"/>
                <c:pt idx="0">
                  <c:v>7.0571286636860409</c:v>
                </c:pt>
                <c:pt idx="3">
                  <c:v>7.3187094496182246</c:v>
                </c:pt>
                <c:pt idx="6">
                  <c:v>8.5805499754103192</c:v>
                </c:pt>
                <c:pt idx="9">
                  <c:v>8.3884060190680376</c:v>
                </c:pt>
                <c:pt idx="12">
                  <c:v>8.1441444925742719</c:v>
                </c:pt>
                <c:pt idx="15">
                  <c:v>7.6346226098965371</c:v>
                </c:pt>
                <c:pt idx="18">
                  <c:v>7.4219502189328646</c:v>
                </c:pt>
                <c:pt idx="21">
                  <c:v>7.3164019319594127</c:v>
                </c:pt>
                <c:pt idx="24">
                  <c:v>7.253092926958848</c:v>
                </c:pt>
                <c:pt idx="27">
                  <c:v>6.9442577747332592</c:v>
                </c:pt>
                <c:pt idx="30">
                  <c:v>6.7817557202428453</c:v>
                </c:pt>
                <c:pt idx="33">
                  <c:v>6.6249427568310146</c:v>
                </c:pt>
                <c:pt idx="36">
                  <c:v>6.5582598005598163</c:v>
                </c:pt>
                <c:pt idx="39">
                  <c:v>6.70304921083744</c:v>
                </c:pt>
                <c:pt idx="42">
                  <c:v>6.4499588958666978</c:v>
                </c:pt>
                <c:pt idx="45">
                  <c:v>6.4227391577995769</c:v>
                </c:pt>
                <c:pt idx="48">
                  <c:v>6.4914641019580763</c:v>
                </c:pt>
                <c:pt idx="51">
                  <c:v>6.3639359196766829</c:v>
                </c:pt>
                <c:pt idx="54">
                  <c:v>6.5096582313653464</c:v>
                </c:pt>
                <c:pt idx="57">
                  <c:v>5.8223905265260871</c:v>
                </c:pt>
                <c:pt idx="60">
                  <c:v>6.0653014361845319</c:v>
                </c:pt>
                <c:pt idx="63">
                  <c:v>6.1481857178471264</c:v>
                </c:pt>
                <c:pt idx="66">
                  <c:v>5.8504488321432229</c:v>
                </c:pt>
                <c:pt idx="69">
                  <c:v>6.2475802849059461</c:v>
                </c:pt>
                <c:pt idx="72">
                  <c:v>5.4284586560592034</c:v>
                </c:pt>
                <c:pt idx="75">
                  <c:v>5.760053160427689</c:v>
                </c:pt>
                <c:pt idx="78">
                  <c:v>2.6896123856121621</c:v>
                </c:pt>
                <c:pt idx="81">
                  <c:v>5.4596216469874355</c:v>
                </c:pt>
                <c:pt idx="84">
                  <c:v>5.45338518898168</c:v>
                </c:pt>
                <c:pt idx="87">
                  <c:v>5.3158485235268094</c:v>
                </c:pt>
                <c:pt idx="90">
                  <c:v>5.2617034212126237</c:v>
                </c:pt>
                <c:pt idx="93">
                  <c:v>6.0808637068998284</c:v>
                </c:pt>
                <c:pt idx="96">
                  <c:v>6.0993315604111258</c:v>
                </c:pt>
                <c:pt idx="99">
                  <c:v>6.2406523488210333</c:v>
                </c:pt>
                <c:pt idx="102">
                  <c:v>4.7960142884000847</c:v>
                </c:pt>
                <c:pt idx="105">
                  <c:v>6.2364920466979576</c:v>
                </c:pt>
                <c:pt idx="108">
                  <c:v>5.7034164321863221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5BE-4CAC-A557-FB94B55DE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451151"/>
        <c:axId val="794463631"/>
      </c:scatterChart>
      <c:valAx>
        <c:axId val="794451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794463631"/>
        <c:crosses val="autoZero"/>
        <c:crossBetween val="midCat"/>
        <c:majorUnit val="10"/>
      </c:valAx>
      <c:valAx>
        <c:axId val="794463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US" sz="14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DE ST</a:t>
                </a:r>
                <a:endParaRPr lang="en-US" sz="140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944511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Hoja1!$F$1</c:f>
              <c:strCache>
                <c:ptCount val="1"/>
                <c:pt idx="0">
                  <c:v>Reactor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Hoja1!$E$2:$E$161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Hoja1!$F$2:$F$161</c:f>
              <c:numCache>
                <c:formatCode>General</c:formatCode>
                <c:ptCount val="1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2</c:v>
                </c:pt>
                <c:pt idx="21">
                  <c:v>2</c:v>
                </c:pt>
                <c:pt idx="22">
                  <c:v>2.2999999999999998</c:v>
                </c:pt>
                <c:pt idx="23">
                  <c:v>2.2999999999999998</c:v>
                </c:pt>
                <c:pt idx="24">
                  <c:v>4.8</c:v>
                </c:pt>
                <c:pt idx="25">
                  <c:v>4.8</c:v>
                </c:pt>
                <c:pt idx="26">
                  <c:v>4.9000000000000004</c:v>
                </c:pt>
                <c:pt idx="27">
                  <c:v>4.9000000000000004</c:v>
                </c:pt>
                <c:pt idx="28">
                  <c:v>4.9000000000000004</c:v>
                </c:pt>
                <c:pt idx="29">
                  <c:v>3.5</c:v>
                </c:pt>
                <c:pt idx="30">
                  <c:v>3.5</c:v>
                </c:pt>
                <c:pt idx="31">
                  <c:v>3.5</c:v>
                </c:pt>
                <c:pt idx="32">
                  <c:v>3.6</c:v>
                </c:pt>
                <c:pt idx="33">
                  <c:v>3.6</c:v>
                </c:pt>
                <c:pt idx="34">
                  <c:v>4.8</c:v>
                </c:pt>
                <c:pt idx="35">
                  <c:v>4.8</c:v>
                </c:pt>
                <c:pt idx="36">
                  <c:v>6.1</c:v>
                </c:pt>
                <c:pt idx="37">
                  <c:v>6.1</c:v>
                </c:pt>
                <c:pt idx="38">
                  <c:v>6.1</c:v>
                </c:pt>
                <c:pt idx="39">
                  <c:v>6.3</c:v>
                </c:pt>
                <c:pt idx="40">
                  <c:v>6.3</c:v>
                </c:pt>
                <c:pt idx="41">
                  <c:v>7.1</c:v>
                </c:pt>
                <c:pt idx="42">
                  <c:v>7.1</c:v>
                </c:pt>
                <c:pt idx="43">
                  <c:v>7.6</c:v>
                </c:pt>
                <c:pt idx="44">
                  <c:v>7.6</c:v>
                </c:pt>
                <c:pt idx="45">
                  <c:v>7.5</c:v>
                </c:pt>
                <c:pt idx="46">
                  <c:v>7.5</c:v>
                </c:pt>
                <c:pt idx="47">
                  <c:v>7.5</c:v>
                </c:pt>
                <c:pt idx="48">
                  <c:v>8.6</c:v>
                </c:pt>
                <c:pt idx="49">
                  <c:v>8.6</c:v>
                </c:pt>
                <c:pt idx="50">
                  <c:v>8</c:v>
                </c:pt>
                <c:pt idx="51">
                  <c:v>8</c:v>
                </c:pt>
                <c:pt idx="52">
                  <c:v>9.1</c:v>
                </c:pt>
                <c:pt idx="53">
                  <c:v>9.1</c:v>
                </c:pt>
                <c:pt idx="54">
                  <c:v>9.1</c:v>
                </c:pt>
                <c:pt idx="55">
                  <c:v>7.3</c:v>
                </c:pt>
                <c:pt idx="56">
                  <c:v>7.3</c:v>
                </c:pt>
                <c:pt idx="57">
                  <c:v>7.1</c:v>
                </c:pt>
                <c:pt idx="58">
                  <c:v>7.1</c:v>
                </c:pt>
                <c:pt idx="59">
                  <c:v>7.1</c:v>
                </c:pt>
                <c:pt idx="60">
                  <c:v>9.1999999999999993</c:v>
                </c:pt>
                <c:pt idx="61">
                  <c:v>9.1999999999999993</c:v>
                </c:pt>
                <c:pt idx="62">
                  <c:v>9.1999999999999993</c:v>
                </c:pt>
                <c:pt idx="63">
                  <c:v>9.1999999999999993</c:v>
                </c:pt>
                <c:pt idx="64">
                  <c:v>9.6</c:v>
                </c:pt>
                <c:pt idx="65">
                  <c:v>9.6</c:v>
                </c:pt>
                <c:pt idx="66">
                  <c:v>10.3</c:v>
                </c:pt>
                <c:pt idx="67">
                  <c:v>10.3</c:v>
                </c:pt>
                <c:pt idx="68">
                  <c:v>10.3</c:v>
                </c:pt>
                <c:pt idx="69">
                  <c:v>10.199999999999999</c:v>
                </c:pt>
                <c:pt idx="70">
                  <c:v>10.199999999999999</c:v>
                </c:pt>
                <c:pt idx="71">
                  <c:v>10</c:v>
                </c:pt>
                <c:pt idx="72">
                  <c:v>10</c:v>
                </c:pt>
                <c:pt idx="73">
                  <c:v>9.9</c:v>
                </c:pt>
                <c:pt idx="74">
                  <c:v>9.9</c:v>
                </c:pt>
                <c:pt idx="75">
                  <c:v>9.9</c:v>
                </c:pt>
                <c:pt idx="76">
                  <c:v>11.9</c:v>
                </c:pt>
                <c:pt idx="77">
                  <c:v>11.9</c:v>
                </c:pt>
                <c:pt idx="78">
                  <c:v>11.4</c:v>
                </c:pt>
                <c:pt idx="79">
                  <c:v>11.4</c:v>
                </c:pt>
                <c:pt idx="80">
                  <c:v>10.7</c:v>
                </c:pt>
                <c:pt idx="81">
                  <c:v>10.7</c:v>
                </c:pt>
                <c:pt idx="82">
                  <c:v>10.7</c:v>
                </c:pt>
                <c:pt idx="83">
                  <c:v>6.9</c:v>
                </c:pt>
                <c:pt idx="84">
                  <c:v>6.9</c:v>
                </c:pt>
                <c:pt idx="85">
                  <c:v>6.6</c:v>
                </c:pt>
                <c:pt idx="86">
                  <c:v>6.6</c:v>
                </c:pt>
                <c:pt idx="87">
                  <c:v>6.6</c:v>
                </c:pt>
                <c:pt idx="88">
                  <c:v>9.6</c:v>
                </c:pt>
                <c:pt idx="89">
                  <c:v>9.6</c:v>
                </c:pt>
                <c:pt idx="90">
                  <c:v>2.1</c:v>
                </c:pt>
                <c:pt idx="91">
                  <c:v>2.1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1.6</c:v>
                </c:pt>
                <c:pt idx="96">
                  <c:v>1.6</c:v>
                </c:pt>
                <c:pt idx="97">
                  <c:v>0.9</c:v>
                </c:pt>
                <c:pt idx="98">
                  <c:v>0.9</c:v>
                </c:pt>
                <c:pt idx="99">
                  <c:v>1.4</c:v>
                </c:pt>
                <c:pt idx="100">
                  <c:v>1.4</c:v>
                </c:pt>
                <c:pt idx="101">
                  <c:v>8.4</c:v>
                </c:pt>
                <c:pt idx="102">
                  <c:v>8.4</c:v>
                </c:pt>
                <c:pt idx="103">
                  <c:v>8.3000000000000007</c:v>
                </c:pt>
                <c:pt idx="104">
                  <c:v>8.3000000000000007</c:v>
                </c:pt>
                <c:pt idx="105">
                  <c:v>7.7</c:v>
                </c:pt>
                <c:pt idx="106">
                  <c:v>7.7</c:v>
                </c:pt>
                <c:pt idx="107">
                  <c:v>7.7</c:v>
                </c:pt>
                <c:pt idx="108">
                  <c:v>7.1</c:v>
                </c:pt>
                <c:pt idx="109">
                  <c:v>7.1</c:v>
                </c:pt>
                <c:pt idx="110">
                  <c:v>7.1</c:v>
                </c:pt>
                <c:pt idx="111">
                  <c:v>7.1</c:v>
                </c:pt>
                <c:pt idx="112">
                  <c:v>7.1</c:v>
                </c:pt>
                <c:pt idx="113">
                  <c:v>7.1</c:v>
                </c:pt>
                <c:pt idx="114">
                  <c:v>6.1</c:v>
                </c:pt>
                <c:pt idx="115">
                  <c:v>6.1</c:v>
                </c:pt>
                <c:pt idx="116">
                  <c:v>6.5</c:v>
                </c:pt>
                <c:pt idx="117">
                  <c:v>6.5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5.8</c:v>
                </c:pt>
                <c:pt idx="124">
                  <c:v>5.8</c:v>
                </c:pt>
                <c:pt idx="125">
                  <c:v>6</c:v>
                </c:pt>
                <c:pt idx="126">
                  <c:v>6</c:v>
                </c:pt>
                <c:pt idx="127">
                  <c:v>3.1</c:v>
                </c:pt>
                <c:pt idx="128">
                  <c:v>3.1</c:v>
                </c:pt>
                <c:pt idx="129">
                  <c:v>3.1</c:v>
                </c:pt>
                <c:pt idx="130">
                  <c:v>8.4</c:v>
                </c:pt>
                <c:pt idx="131">
                  <c:v>8.4</c:v>
                </c:pt>
                <c:pt idx="132">
                  <c:v>8.8000000000000007</c:v>
                </c:pt>
                <c:pt idx="133">
                  <c:v>8.8000000000000007</c:v>
                </c:pt>
                <c:pt idx="134">
                  <c:v>8.1999999999999993</c:v>
                </c:pt>
                <c:pt idx="135">
                  <c:v>8.1999999999999993</c:v>
                </c:pt>
                <c:pt idx="136">
                  <c:v>8.1999999999999993</c:v>
                </c:pt>
                <c:pt idx="137">
                  <c:v>7.9</c:v>
                </c:pt>
                <c:pt idx="138">
                  <c:v>7.9</c:v>
                </c:pt>
                <c:pt idx="139">
                  <c:v>8</c:v>
                </c:pt>
                <c:pt idx="140">
                  <c:v>8</c:v>
                </c:pt>
                <c:pt idx="141">
                  <c:v>6.5</c:v>
                </c:pt>
                <c:pt idx="142">
                  <c:v>6.5</c:v>
                </c:pt>
                <c:pt idx="143">
                  <c:v>6.5</c:v>
                </c:pt>
                <c:pt idx="144">
                  <c:v>5.9</c:v>
                </c:pt>
                <c:pt idx="145">
                  <c:v>5.9</c:v>
                </c:pt>
                <c:pt idx="146">
                  <c:v>4</c:v>
                </c:pt>
                <c:pt idx="147">
                  <c:v>4</c:v>
                </c:pt>
                <c:pt idx="148">
                  <c:v>2.2000000000000002</c:v>
                </c:pt>
                <c:pt idx="149">
                  <c:v>2.2000000000000002</c:v>
                </c:pt>
                <c:pt idx="150">
                  <c:v>2.2000000000000002</c:v>
                </c:pt>
                <c:pt idx="151">
                  <c:v>0.4</c:v>
                </c:pt>
                <c:pt idx="152">
                  <c:v>0.4</c:v>
                </c:pt>
                <c:pt idx="153">
                  <c:v>0.4</c:v>
                </c:pt>
                <c:pt idx="154">
                  <c:v>0.4</c:v>
                </c:pt>
                <c:pt idx="155">
                  <c:v>0.8</c:v>
                </c:pt>
                <c:pt idx="156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2B-4E32-B0B0-1FAF4887D200}"/>
            </c:ext>
          </c:extLst>
        </c:ser>
        <c:ser>
          <c:idx val="1"/>
          <c:order val="1"/>
          <c:tx>
            <c:strRef>
              <c:f>Hoja1!$G$1</c:f>
              <c:strCache>
                <c:ptCount val="1"/>
                <c:pt idx="0">
                  <c:v>Reactor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Hoja1!$E$2:$E$161</c:f>
              <c:numCache>
                <c:formatCode>General</c:formatCode>
                <c:ptCount val="16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</c:numCache>
            </c:numRef>
          </c:xVal>
          <c:yVal>
            <c:numRef>
              <c:f>Hoja1!$G$2:$G$161</c:f>
              <c:numCache>
                <c:formatCode>General</c:formatCode>
                <c:ptCount val="1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5</c:v>
                </c:pt>
                <c:pt idx="35">
                  <c:v>5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7</c:v>
                </c:pt>
                <c:pt idx="42">
                  <c:v>7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9</c:v>
                </c:pt>
                <c:pt idx="49">
                  <c:v>9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7</c:v>
                </c:pt>
                <c:pt idx="56">
                  <c:v>7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9</c:v>
                </c:pt>
                <c:pt idx="61">
                  <c:v>9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9</c:v>
                </c:pt>
                <c:pt idx="77">
                  <c:v>9</c:v>
                </c:pt>
                <c:pt idx="78">
                  <c:v>11</c:v>
                </c:pt>
                <c:pt idx="79">
                  <c:v>11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7</c:v>
                </c:pt>
                <c:pt idx="84">
                  <c:v>7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9</c:v>
                </c:pt>
                <c:pt idx="89">
                  <c:v>9</c:v>
                </c:pt>
                <c:pt idx="90">
                  <c:v>2</c:v>
                </c:pt>
                <c:pt idx="91">
                  <c:v>2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1.5</c:v>
                </c:pt>
                <c:pt idx="96">
                  <c:v>1.5</c:v>
                </c:pt>
                <c:pt idx="97">
                  <c:v>0.7</c:v>
                </c:pt>
                <c:pt idx="98">
                  <c:v>0.7</c:v>
                </c:pt>
                <c:pt idx="99">
                  <c:v>1.4</c:v>
                </c:pt>
                <c:pt idx="100">
                  <c:v>1.4</c:v>
                </c:pt>
                <c:pt idx="101">
                  <c:v>9.8000000000000007</c:v>
                </c:pt>
                <c:pt idx="102">
                  <c:v>9.8000000000000007</c:v>
                </c:pt>
                <c:pt idx="103">
                  <c:v>9.1999999999999993</c:v>
                </c:pt>
                <c:pt idx="104">
                  <c:v>9.1</c:v>
                </c:pt>
                <c:pt idx="105">
                  <c:v>8.6</c:v>
                </c:pt>
                <c:pt idx="106">
                  <c:v>8.6</c:v>
                </c:pt>
                <c:pt idx="107">
                  <c:v>8.6</c:v>
                </c:pt>
                <c:pt idx="108">
                  <c:v>8.8000000000000007</c:v>
                </c:pt>
                <c:pt idx="109">
                  <c:v>8.8000000000000007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8</c:v>
                </c:pt>
                <c:pt idx="115">
                  <c:v>8</c:v>
                </c:pt>
                <c:pt idx="116">
                  <c:v>8.3000000000000007</c:v>
                </c:pt>
                <c:pt idx="117">
                  <c:v>8.3000000000000007</c:v>
                </c:pt>
                <c:pt idx="118">
                  <c:v>6.8</c:v>
                </c:pt>
                <c:pt idx="119">
                  <c:v>6.8</c:v>
                </c:pt>
                <c:pt idx="120">
                  <c:v>6.2</c:v>
                </c:pt>
                <c:pt idx="121">
                  <c:v>6.2</c:v>
                </c:pt>
                <c:pt idx="122">
                  <c:v>6.2</c:v>
                </c:pt>
                <c:pt idx="123">
                  <c:v>6.6</c:v>
                </c:pt>
                <c:pt idx="124">
                  <c:v>6.6</c:v>
                </c:pt>
                <c:pt idx="125">
                  <c:v>5.5</c:v>
                </c:pt>
                <c:pt idx="126">
                  <c:v>5.5</c:v>
                </c:pt>
                <c:pt idx="127">
                  <c:v>6.2</c:v>
                </c:pt>
                <c:pt idx="128">
                  <c:v>6.2</c:v>
                </c:pt>
                <c:pt idx="129">
                  <c:v>6.2</c:v>
                </c:pt>
                <c:pt idx="130">
                  <c:v>9.3000000000000007</c:v>
                </c:pt>
                <c:pt idx="131">
                  <c:v>9.3000000000000007</c:v>
                </c:pt>
                <c:pt idx="132">
                  <c:v>8.4</c:v>
                </c:pt>
                <c:pt idx="133">
                  <c:v>8.4</c:v>
                </c:pt>
                <c:pt idx="134">
                  <c:v>8.1999999999999993</c:v>
                </c:pt>
                <c:pt idx="135">
                  <c:v>8.1999999999999993</c:v>
                </c:pt>
                <c:pt idx="136">
                  <c:v>8.1999999999999993</c:v>
                </c:pt>
                <c:pt idx="137">
                  <c:v>8</c:v>
                </c:pt>
                <c:pt idx="138">
                  <c:v>8</c:v>
                </c:pt>
                <c:pt idx="139">
                  <c:v>8</c:v>
                </c:pt>
                <c:pt idx="140">
                  <c:v>8</c:v>
                </c:pt>
                <c:pt idx="141">
                  <c:v>6.7</c:v>
                </c:pt>
                <c:pt idx="142">
                  <c:v>6.7</c:v>
                </c:pt>
                <c:pt idx="143">
                  <c:v>6.7</c:v>
                </c:pt>
                <c:pt idx="144">
                  <c:v>6</c:v>
                </c:pt>
                <c:pt idx="145">
                  <c:v>6</c:v>
                </c:pt>
                <c:pt idx="146">
                  <c:v>4.2</c:v>
                </c:pt>
                <c:pt idx="147">
                  <c:v>4.2</c:v>
                </c:pt>
                <c:pt idx="148">
                  <c:v>2.1</c:v>
                </c:pt>
                <c:pt idx="149">
                  <c:v>2.1</c:v>
                </c:pt>
                <c:pt idx="150">
                  <c:v>2.1</c:v>
                </c:pt>
                <c:pt idx="151">
                  <c:v>0.6</c:v>
                </c:pt>
                <c:pt idx="152">
                  <c:v>0.6</c:v>
                </c:pt>
                <c:pt idx="153">
                  <c:v>0.6</c:v>
                </c:pt>
                <c:pt idx="154">
                  <c:v>0.6</c:v>
                </c:pt>
                <c:pt idx="155">
                  <c:v>0.6</c:v>
                </c:pt>
                <c:pt idx="156">
                  <c:v>0.6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92B-4E32-B0B0-1FAF4887D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1719983"/>
        <c:axId val="2031722063"/>
      </c:scatterChart>
      <c:valAx>
        <c:axId val="2031719983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Tiempo</a:t>
                </a:r>
                <a:r>
                  <a:rPr lang="en-US" baseline="0"/>
                  <a:t> (Días)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031722063"/>
        <c:crosses val="autoZero"/>
        <c:crossBetween val="midCat"/>
        <c:majorUnit val="8"/>
      </c:valAx>
      <c:valAx>
        <c:axId val="2031722063"/>
        <c:scaling>
          <c:orientation val="minMax"/>
          <c:max val="1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de biogás (L d¯¹)</a:t>
                </a:r>
                <a:endParaRPr lang="en-US" sz="1400" b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31719983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208620589537905"/>
          <c:y val="0.1601022991995362"/>
          <c:w val="0.28515583423480501"/>
          <c:h val="0.127703580203841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_tradnl" sz="1400" b="0" i="0" baseline="0">
                <a:solidFill>
                  <a:schemeClr val="tx1"/>
                </a:solidFill>
                <a:effectLst/>
              </a:rPr>
              <a:t>Producción de biogás y metano (</a:t>
            </a:r>
            <a:r>
              <a:rPr lang="es-MX" sz="1400" b="0" i="0" baseline="0">
                <a:solidFill>
                  <a:schemeClr val="tx1"/>
                </a:solidFill>
                <a:effectLst/>
              </a:rPr>
              <a:t>L d</a:t>
            </a:r>
            <a:r>
              <a:rPr lang="es-MX" sz="1400" b="0" i="0" baseline="30000">
                <a:solidFill>
                  <a:schemeClr val="tx1"/>
                </a:solidFill>
                <a:effectLst/>
              </a:rPr>
              <a:t>-1</a:t>
            </a:r>
            <a:r>
              <a:rPr lang="es-MX" sz="1400" b="0" i="0" baseline="0">
                <a:solidFill>
                  <a:schemeClr val="tx1"/>
                </a:solidFill>
                <a:effectLst/>
              </a:rPr>
              <a:t>)</a:t>
            </a:r>
            <a:r>
              <a:rPr lang="en-US" sz="1400" b="0" i="0" baseline="0">
                <a:solidFill>
                  <a:schemeClr val="tx1"/>
                </a:solidFill>
                <a:effectLst/>
              </a:rPr>
              <a:t> </a:t>
            </a:r>
            <a:r>
              <a:rPr lang="es-ES_tradnl" sz="1400" b="0" i="0" u="none" strike="noStrike" baseline="0">
                <a:solidFill>
                  <a:schemeClr val="tx1"/>
                </a:solidFill>
                <a:effectLst/>
              </a:rPr>
              <a:t>vs </a:t>
            </a:r>
            <a:r>
              <a:rPr lang="es-ES_tradnl" sz="1400" b="0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Carga organica diaria (g VS</a:t>
            </a:r>
            <a:r>
              <a:rPr lang="es-ES_tradnl" sz="1400" b="0" i="0" u="none" strike="noStrike" baseline="3000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-1</a:t>
            </a:r>
            <a:r>
              <a:rPr lang="es-ES_tradnl" sz="1400" b="0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)  </a:t>
            </a:r>
            <a:endParaRPr lang="en-US" sz="140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_tradnl" sz="1400" b="0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en-US" sz="14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8143219538867335"/>
          <c:y val="2.186588670302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1544144317916103E-2"/>
          <c:y val="8.3430811571036989E-2"/>
          <c:w val="0.89798531834992956"/>
          <c:h val="0.8462910807498587"/>
        </c:manualLayout>
      </c:layout>
      <c:scatterChart>
        <c:scatterStyle val="smoothMarker"/>
        <c:varyColors val="0"/>
        <c:ser>
          <c:idx val="0"/>
          <c:order val="0"/>
          <c:tx>
            <c:v>Producción de biogás (L d¯¹)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Hoja1!$E$2:$E$158</c:f>
              <c:numCache>
                <c:formatCode>General</c:formatCode>
                <c:ptCount val="15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</c:numCache>
            </c:numRef>
          </c:xVal>
          <c:yVal>
            <c:numRef>
              <c:f>Hoja1!$H$2:$H$158</c:f>
              <c:numCache>
                <c:formatCode>General</c:formatCode>
                <c:ptCount val="1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0.5</c:v>
                </c:pt>
                <c:pt idx="14">
                  <c:v>0.5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3</c:v>
                </c:pt>
                <c:pt idx="21">
                  <c:v>3</c:v>
                </c:pt>
                <c:pt idx="22">
                  <c:v>2.15</c:v>
                </c:pt>
                <c:pt idx="23">
                  <c:v>2.15</c:v>
                </c:pt>
                <c:pt idx="24">
                  <c:v>4.9000000000000004</c:v>
                </c:pt>
                <c:pt idx="25">
                  <c:v>4.9000000000000004</c:v>
                </c:pt>
                <c:pt idx="26">
                  <c:v>4.95</c:v>
                </c:pt>
                <c:pt idx="27">
                  <c:v>4.45</c:v>
                </c:pt>
                <c:pt idx="28">
                  <c:v>4.45</c:v>
                </c:pt>
                <c:pt idx="29">
                  <c:v>3.75</c:v>
                </c:pt>
                <c:pt idx="30">
                  <c:v>3.75</c:v>
                </c:pt>
                <c:pt idx="31">
                  <c:v>3.75</c:v>
                </c:pt>
                <c:pt idx="32">
                  <c:v>3.8</c:v>
                </c:pt>
                <c:pt idx="33">
                  <c:v>3.8</c:v>
                </c:pt>
                <c:pt idx="34">
                  <c:v>4.9000000000000004</c:v>
                </c:pt>
                <c:pt idx="35">
                  <c:v>4.9000000000000004</c:v>
                </c:pt>
                <c:pt idx="36">
                  <c:v>6.05</c:v>
                </c:pt>
                <c:pt idx="37">
                  <c:v>6.05</c:v>
                </c:pt>
                <c:pt idx="38">
                  <c:v>6.05</c:v>
                </c:pt>
                <c:pt idx="39">
                  <c:v>6.15</c:v>
                </c:pt>
                <c:pt idx="40">
                  <c:v>6.15</c:v>
                </c:pt>
                <c:pt idx="41">
                  <c:v>7.05</c:v>
                </c:pt>
                <c:pt idx="42">
                  <c:v>7.05</c:v>
                </c:pt>
                <c:pt idx="43">
                  <c:v>7.8</c:v>
                </c:pt>
                <c:pt idx="44">
                  <c:v>7.8</c:v>
                </c:pt>
                <c:pt idx="45">
                  <c:v>7.75</c:v>
                </c:pt>
                <c:pt idx="46">
                  <c:v>7.75</c:v>
                </c:pt>
                <c:pt idx="47">
                  <c:v>7.75</c:v>
                </c:pt>
                <c:pt idx="48">
                  <c:v>8.8000000000000007</c:v>
                </c:pt>
                <c:pt idx="49">
                  <c:v>8.8000000000000007</c:v>
                </c:pt>
                <c:pt idx="50">
                  <c:v>8</c:v>
                </c:pt>
                <c:pt idx="51">
                  <c:v>8</c:v>
                </c:pt>
                <c:pt idx="52">
                  <c:v>8.5500000000000007</c:v>
                </c:pt>
                <c:pt idx="53">
                  <c:v>8.5500000000000007</c:v>
                </c:pt>
                <c:pt idx="54">
                  <c:v>8.5500000000000007</c:v>
                </c:pt>
                <c:pt idx="55">
                  <c:v>7.15</c:v>
                </c:pt>
                <c:pt idx="56">
                  <c:v>7.15</c:v>
                </c:pt>
                <c:pt idx="57">
                  <c:v>6.55</c:v>
                </c:pt>
                <c:pt idx="58">
                  <c:v>6.55</c:v>
                </c:pt>
                <c:pt idx="59">
                  <c:v>6.55</c:v>
                </c:pt>
                <c:pt idx="60">
                  <c:v>9.1</c:v>
                </c:pt>
                <c:pt idx="61">
                  <c:v>9.1</c:v>
                </c:pt>
                <c:pt idx="62">
                  <c:v>8.6</c:v>
                </c:pt>
                <c:pt idx="63">
                  <c:v>8.6</c:v>
                </c:pt>
                <c:pt idx="64">
                  <c:v>8.8000000000000007</c:v>
                </c:pt>
                <c:pt idx="65">
                  <c:v>8.8000000000000007</c:v>
                </c:pt>
                <c:pt idx="66">
                  <c:v>9.65</c:v>
                </c:pt>
                <c:pt idx="67">
                  <c:v>9.65</c:v>
                </c:pt>
                <c:pt idx="68">
                  <c:v>9.65</c:v>
                </c:pt>
                <c:pt idx="69">
                  <c:v>9.6</c:v>
                </c:pt>
                <c:pt idx="70">
                  <c:v>9.6</c:v>
                </c:pt>
                <c:pt idx="71">
                  <c:v>9.5</c:v>
                </c:pt>
                <c:pt idx="72">
                  <c:v>9.5</c:v>
                </c:pt>
                <c:pt idx="73">
                  <c:v>8.9499999999999993</c:v>
                </c:pt>
                <c:pt idx="74">
                  <c:v>8.9499999999999993</c:v>
                </c:pt>
                <c:pt idx="75">
                  <c:v>8.9499999999999993</c:v>
                </c:pt>
                <c:pt idx="76">
                  <c:v>10.45</c:v>
                </c:pt>
                <c:pt idx="77">
                  <c:v>10.45</c:v>
                </c:pt>
                <c:pt idx="78">
                  <c:v>11.2</c:v>
                </c:pt>
                <c:pt idx="79">
                  <c:v>11.2</c:v>
                </c:pt>
                <c:pt idx="80">
                  <c:v>10.35</c:v>
                </c:pt>
                <c:pt idx="81">
                  <c:v>10.35</c:v>
                </c:pt>
                <c:pt idx="82">
                  <c:v>10.35</c:v>
                </c:pt>
                <c:pt idx="83">
                  <c:v>6.95</c:v>
                </c:pt>
                <c:pt idx="84">
                  <c:v>6.95</c:v>
                </c:pt>
                <c:pt idx="85">
                  <c:v>6.3</c:v>
                </c:pt>
                <c:pt idx="86">
                  <c:v>6.3</c:v>
                </c:pt>
                <c:pt idx="87">
                  <c:v>6.3</c:v>
                </c:pt>
                <c:pt idx="88">
                  <c:v>9.3000000000000007</c:v>
                </c:pt>
                <c:pt idx="89">
                  <c:v>9.3000000000000007</c:v>
                </c:pt>
                <c:pt idx="90">
                  <c:v>2.0499999999999998</c:v>
                </c:pt>
                <c:pt idx="91">
                  <c:v>2.0499999999999998</c:v>
                </c:pt>
                <c:pt idx="92">
                  <c:v>1.1000000000000001</c:v>
                </c:pt>
                <c:pt idx="93">
                  <c:v>1.1000000000000001</c:v>
                </c:pt>
                <c:pt idx="94">
                  <c:v>1.1000000000000001</c:v>
                </c:pt>
                <c:pt idx="95">
                  <c:v>1.55</c:v>
                </c:pt>
                <c:pt idx="96">
                  <c:v>1.55</c:v>
                </c:pt>
                <c:pt idx="97">
                  <c:v>0.8</c:v>
                </c:pt>
                <c:pt idx="98">
                  <c:v>0.8</c:v>
                </c:pt>
                <c:pt idx="99">
                  <c:v>1.4</c:v>
                </c:pt>
                <c:pt idx="100">
                  <c:v>1.4</c:v>
                </c:pt>
                <c:pt idx="101">
                  <c:v>9.1000000000000014</c:v>
                </c:pt>
                <c:pt idx="102">
                  <c:v>9.1000000000000014</c:v>
                </c:pt>
                <c:pt idx="103">
                  <c:v>8.75</c:v>
                </c:pt>
                <c:pt idx="104">
                  <c:v>8.6999999999999993</c:v>
                </c:pt>
                <c:pt idx="105">
                  <c:v>8.15</c:v>
                </c:pt>
                <c:pt idx="106">
                  <c:v>8.15</c:v>
                </c:pt>
                <c:pt idx="107">
                  <c:v>8.15</c:v>
                </c:pt>
                <c:pt idx="108">
                  <c:v>7.95</c:v>
                </c:pt>
                <c:pt idx="109">
                  <c:v>7.95</c:v>
                </c:pt>
                <c:pt idx="110">
                  <c:v>7.55</c:v>
                </c:pt>
                <c:pt idx="111">
                  <c:v>7.55</c:v>
                </c:pt>
                <c:pt idx="112">
                  <c:v>7.55</c:v>
                </c:pt>
                <c:pt idx="113">
                  <c:v>7.55</c:v>
                </c:pt>
                <c:pt idx="114">
                  <c:v>7.05</c:v>
                </c:pt>
                <c:pt idx="115">
                  <c:v>7.05</c:v>
                </c:pt>
                <c:pt idx="116">
                  <c:v>7.4</c:v>
                </c:pt>
                <c:pt idx="117">
                  <c:v>7.4</c:v>
                </c:pt>
                <c:pt idx="118">
                  <c:v>6.4</c:v>
                </c:pt>
                <c:pt idx="119">
                  <c:v>6.4</c:v>
                </c:pt>
                <c:pt idx="120">
                  <c:v>6.1</c:v>
                </c:pt>
                <c:pt idx="121">
                  <c:v>6.1</c:v>
                </c:pt>
                <c:pt idx="122">
                  <c:v>6.1</c:v>
                </c:pt>
                <c:pt idx="123">
                  <c:v>6.1999999999999993</c:v>
                </c:pt>
                <c:pt idx="124">
                  <c:v>6.1999999999999993</c:v>
                </c:pt>
                <c:pt idx="125">
                  <c:v>5.75</c:v>
                </c:pt>
                <c:pt idx="126">
                  <c:v>5.75</c:v>
                </c:pt>
                <c:pt idx="127">
                  <c:v>4.6500000000000004</c:v>
                </c:pt>
                <c:pt idx="128">
                  <c:v>4.6500000000000004</c:v>
                </c:pt>
                <c:pt idx="129">
                  <c:v>4.6500000000000004</c:v>
                </c:pt>
                <c:pt idx="130">
                  <c:v>8.8500000000000014</c:v>
                </c:pt>
                <c:pt idx="131">
                  <c:v>8.8500000000000014</c:v>
                </c:pt>
                <c:pt idx="132">
                  <c:v>8.6000000000000014</c:v>
                </c:pt>
                <c:pt idx="133">
                  <c:v>8.6000000000000014</c:v>
                </c:pt>
                <c:pt idx="134">
                  <c:v>8.1999999999999993</c:v>
                </c:pt>
                <c:pt idx="135">
                  <c:v>8.1999999999999993</c:v>
                </c:pt>
                <c:pt idx="136">
                  <c:v>8.1999999999999993</c:v>
                </c:pt>
                <c:pt idx="137">
                  <c:v>7.95</c:v>
                </c:pt>
                <c:pt idx="138">
                  <c:v>7.95</c:v>
                </c:pt>
                <c:pt idx="139">
                  <c:v>8</c:v>
                </c:pt>
                <c:pt idx="140">
                  <c:v>8</c:v>
                </c:pt>
                <c:pt idx="141">
                  <c:v>6.6</c:v>
                </c:pt>
                <c:pt idx="142">
                  <c:v>6.6</c:v>
                </c:pt>
                <c:pt idx="143">
                  <c:v>6.6</c:v>
                </c:pt>
                <c:pt idx="144">
                  <c:v>5.95</c:v>
                </c:pt>
                <c:pt idx="145">
                  <c:v>5.95</c:v>
                </c:pt>
                <c:pt idx="146">
                  <c:v>4.0999999999999996</c:v>
                </c:pt>
                <c:pt idx="147">
                  <c:v>4.0999999999999996</c:v>
                </c:pt>
                <c:pt idx="148">
                  <c:v>2.1500000000000004</c:v>
                </c:pt>
                <c:pt idx="149">
                  <c:v>2.1500000000000004</c:v>
                </c:pt>
                <c:pt idx="150">
                  <c:v>2.1500000000000004</c:v>
                </c:pt>
                <c:pt idx="151">
                  <c:v>0.5</c:v>
                </c:pt>
                <c:pt idx="152">
                  <c:v>0.5</c:v>
                </c:pt>
                <c:pt idx="153">
                  <c:v>0.5</c:v>
                </c:pt>
                <c:pt idx="154">
                  <c:v>0.5</c:v>
                </c:pt>
                <c:pt idx="155">
                  <c:v>0.7</c:v>
                </c:pt>
                <c:pt idx="156">
                  <c:v>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DD-460B-9A7B-E0BEC5AE0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4569760"/>
        <c:axId val="2074565600"/>
      </c:scatterChart>
      <c:scatterChart>
        <c:scatterStyle val="smoothMarker"/>
        <c:varyColors val="0"/>
        <c:ser>
          <c:idx val="2"/>
          <c:order val="1"/>
          <c:tx>
            <c:v>Producción de metano (L d¯¹) 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Hoja1!$E$2:$E$158</c:f>
              <c:numCache>
                <c:formatCode>General</c:formatCode>
                <c:ptCount val="15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</c:numCache>
            </c:numRef>
          </c:xVal>
          <c:yVal>
            <c:numRef>
              <c:f>Hoja1!$T$6:$T$162</c:f>
              <c:numCache>
                <c:formatCode>General</c:formatCode>
                <c:ptCount val="1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0.15</c:v>
                </c:pt>
                <c:pt idx="15">
                  <c:v>0.15</c:v>
                </c:pt>
                <c:pt idx="16">
                  <c:v>0.24</c:v>
                </c:pt>
                <c:pt idx="17">
                  <c:v>0.24</c:v>
                </c:pt>
                <c:pt idx="18">
                  <c:v>0.24</c:v>
                </c:pt>
                <c:pt idx="19">
                  <c:v>0.28999999999999998</c:v>
                </c:pt>
                <c:pt idx="20">
                  <c:v>0.28999999999999998</c:v>
                </c:pt>
                <c:pt idx="21">
                  <c:v>0.47</c:v>
                </c:pt>
                <c:pt idx="22">
                  <c:v>0.47</c:v>
                </c:pt>
                <c:pt idx="23">
                  <c:v>0.66</c:v>
                </c:pt>
                <c:pt idx="24">
                  <c:v>0.66</c:v>
                </c:pt>
                <c:pt idx="25">
                  <c:v>0.66</c:v>
                </c:pt>
                <c:pt idx="26">
                  <c:v>1.47</c:v>
                </c:pt>
                <c:pt idx="27">
                  <c:v>1.47</c:v>
                </c:pt>
                <c:pt idx="28">
                  <c:v>1.57</c:v>
                </c:pt>
                <c:pt idx="29">
                  <c:v>1.57</c:v>
                </c:pt>
                <c:pt idx="30">
                  <c:v>1.1299999999999999</c:v>
                </c:pt>
                <c:pt idx="31">
                  <c:v>1.1299999999999999</c:v>
                </c:pt>
                <c:pt idx="32">
                  <c:v>1.1299999999999999</c:v>
                </c:pt>
                <c:pt idx="33">
                  <c:v>1.28</c:v>
                </c:pt>
                <c:pt idx="34">
                  <c:v>1.28</c:v>
                </c:pt>
                <c:pt idx="35">
                  <c:v>1.59</c:v>
                </c:pt>
                <c:pt idx="36">
                  <c:v>1.59</c:v>
                </c:pt>
                <c:pt idx="37">
                  <c:v>1.78</c:v>
                </c:pt>
                <c:pt idx="38">
                  <c:v>1.78</c:v>
                </c:pt>
                <c:pt idx="39">
                  <c:v>1.78</c:v>
                </c:pt>
                <c:pt idx="40">
                  <c:v>2.02</c:v>
                </c:pt>
                <c:pt idx="41">
                  <c:v>2.02</c:v>
                </c:pt>
                <c:pt idx="42">
                  <c:v>2.27</c:v>
                </c:pt>
                <c:pt idx="43">
                  <c:v>2.27</c:v>
                </c:pt>
                <c:pt idx="44">
                  <c:v>2.52</c:v>
                </c:pt>
                <c:pt idx="45">
                  <c:v>2.52</c:v>
                </c:pt>
                <c:pt idx="46">
                  <c:v>2.52</c:v>
                </c:pt>
                <c:pt idx="47">
                  <c:v>2.71</c:v>
                </c:pt>
                <c:pt idx="48">
                  <c:v>2.71</c:v>
                </c:pt>
                <c:pt idx="49">
                  <c:v>2.9</c:v>
                </c:pt>
                <c:pt idx="50">
                  <c:v>2.9</c:v>
                </c:pt>
                <c:pt idx="51">
                  <c:v>3.01</c:v>
                </c:pt>
                <c:pt idx="52">
                  <c:v>3.01</c:v>
                </c:pt>
                <c:pt idx="53">
                  <c:v>3.01</c:v>
                </c:pt>
                <c:pt idx="54">
                  <c:v>2.81</c:v>
                </c:pt>
                <c:pt idx="55">
                  <c:v>2.81</c:v>
                </c:pt>
                <c:pt idx="56">
                  <c:v>2.29</c:v>
                </c:pt>
                <c:pt idx="57">
                  <c:v>2.29</c:v>
                </c:pt>
                <c:pt idx="58">
                  <c:v>2.11</c:v>
                </c:pt>
                <c:pt idx="59">
                  <c:v>2.11</c:v>
                </c:pt>
                <c:pt idx="60">
                  <c:v>2.11</c:v>
                </c:pt>
                <c:pt idx="61">
                  <c:v>2.79</c:v>
                </c:pt>
                <c:pt idx="62">
                  <c:v>2.79</c:v>
                </c:pt>
                <c:pt idx="63">
                  <c:v>3.14</c:v>
                </c:pt>
                <c:pt idx="64">
                  <c:v>3.14</c:v>
                </c:pt>
                <c:pt idx="65">
                  <c:v>3.47</c:v>
                </c:pt>
                <c:pt idx="66">
                  <c:v>3.47</c:v>
                </c:pt>
                <c:pt idx="67">
                  <c:v>3.47</c:v>
                </c:pt>
                <c:pt idx="68">
                  <c:v>3.37</c:v>
                </c:pt>
                <c:pt idx="69">
                  <c:v>3.37</c:v>
                </c:pt>
                <c:pt idx="70">
                  <c:v>3.21</c:v>
                </c:pt>
                <c:pt idx="71">
                  <c:v>3.21</c:v>
                </c:pt>
                <c:pt idx="72">
                  <c:v>3.22</c:v>
                </c:pt>
                <c:pt idx="73">
                  <c:v>3.22</c:v>
                </c:pt>
                <c:pt idx="74">
                  <c:v>3.22</c:v>
                </c:pt>
                <c:pt idx="75">
                  <c:v>3.24</c:v>
                </c:pt>
                <c:pt idx="76">
                  <c:v>3.24</c:v>
                </c:pt>
                <c:pt idx="77">
                  <c:v>3.7</c:v>
                </c:pt>
                <c:pt idx="78">
                  <c:v>3.7</c:v>
                </c:pt>
                <c:pt idx="79">
                  <c:v>3.69</c:v>
                </c:pt>
                <c:pt idx="80">
                  <c:v>3.69</c:v>
                </c:pt>
                <c:pt idx="81">
                  <c:v>3.69</c:v>
                </c:pt>
                <c:pt idx="82">
                  <c:v>3.56</c:v>
                </c:pt>
                <c:pt idx="83">
                  <c:v>3.56</c:v>
                </c:pt>
                <c:pt idx="84">
                  <c:v>2.13</c:v>
                </c:pt>
                <c:pt idx="85">
                  <c:v>2.13</c:v>
                </c:pt>
                <c:pt idx="86">
                  <c:v>1.96</c:v>
                </c:pt>
                <c:pt idx="87">
                  <c:v>1.96</c:v>
                </c:pt>
                <c:pt idx="88">
                  <c:v>1.96</c:v>
                </c:pt>
                <c:pt idx="89">
                  <c:v>3.18</c:v>
                </c:pt>
                <c:pt idx="90">
                  <c:v>3.18</c:v>
                </c:pt>
                <c:pt idx="91">
                  <c:v>1.29</c:v>
                </c:pt>
                <c:pt idx="92">
                  <c:v>1.29</c:v>
                </c:pt>
                <c:pt idx="93">
                  <c:v>0.14000000000000001</c:v>
                </c:pt>
                <c:pt idx="94">
                  <c:v>0.14000000000000001</c:v>
                </c:pt>
                <c:pt idx="95">
                  <c:v>0.14000000000000001</c:v>
                </c:pt>
                <c:pt idx="96">
                  <c:v>0.48</c:v>
                </c:pt>
                <c:pt idx="97">
                  <c:v>0.48</c:v>
                </c:pt>
                <c:pt idx="98">
                  <c:v>0.53</c:v>
                </c:pt>
                <c:pt idx="99">
                  <c:v>0.53</c:v>
                </c:pt>
                <c:pt idx="100">
                  <c:v>0.13</c:v>
                </c:pt>
                <c:pt idx="101">
                  <c:v>0.13</c:v>
                </c:pt>
                <c:pt idx="102">
                  <c:v>2.52</c:v>
                </c:pt>
                <c:pt idx="103">
                  <c:v>2.52</c:v>
                </c:pt>
                <c:pt idx="104">
                  <c:v>2.83</c:v>
                </c:pt>
                <c:pt idx="105">
                  <c:v>2.83</c:v>
                </c:pt>
                <c:pt idx="106">
                  <c:v>2.83</c:v>
                </c:pt>
                <c:pt idx="107">
                  <c:v>2.52</c:v>
                </c:pt>
                <c:pt idx="108">
                  <c:v>2.52</c:v>
                </c:pt>
                <c:pt idx="109">
                  <c:v>1.71</c:v>
                </c:pt>
                <c:pt idx="110">
                  <c:v>1.71</c:v>
                </c:pt>
                <c:pt idx="111">
                  <c:v>1.57</c:v>
                </c:pt>
                <c:pt idx="112">
                  <c:v>1.57</c:v>
                </c:pt>
                <c:pt idx="113">
                  <c:v>1.57</c:v>
                </c:pt>
                <c:pt idx="114">
                  <c:v>2.0699999999999998</c:v>
                </c:pt>
                <c:pt idx="115">
                  <c:v>2.0699999999999998</c:v>
                </c:pt>
                <c:pt idx="116">
                  <c:v>1.3</c:v>
                </c:pt>
                <c:pt idx="117">
                  <c:v>1.3</c:v>
                </c:pt>
                <c:pt idx="118">
                  <c:v>2.46</c:v>
                </c:pt>
                <c:pt idx="119">
                  <c:v>2.46</c:v>
                </c:pt>
                <c:pt idx="120">
                  <c:v>2.46</c:v>
                </c:pt>
                <c:pt idx="121">
                  <c:v>2.4700000000000002</c:v>
                </c:pt>
                <c:pt idx="122">
                  <c:v>2.4700000000000002</c:v>
                </c:pt>
                <c:pt idx="123">
                  <c:v>2.4700000000000002</c:v>
                </c:pt>
                <c:pt idx="124">
                  <c:v>1.63</c:v>
                </c:pt>
                <c:pt idx="125">
                  <c:v>1.63</c:v>
                </c:pt>
                <c:pt idx="126">
                  <c:v>0.6</c:v>
                </c:pt>
                <c:pt idx="127">
                  <c:v>0.6</c:v>
                </c:pt>
                <c:pt idx="128">
                  <c:v>0.6</c:v>
                </c:pt>
                <c:pt idx="129">
                  <c:v>0.83</c:v>
                </c:pt>
                <c:pt idx="130">
                  <c:v>0.83</c:v>
                </c:pt>
                <c:pt idx="131">
                  <c:v>2.17</c:v>
                </c:pt>
                <c:pt idx="132">
                  <c:v>2.17</c:v>
                </c:pt>
                <c:pt idx="133">
                  <c:v>2.23</c:v>
                </c:pt>
                <c:pt idx="134">
                  <c:v>2.23</c:v>
                </c:pt>
                <c:pt idx="135">
                  <c:v>2.23</c:v>
                </c:pt>
                <c:pt idx="136">
                  <c:v>1.33</c:v>
                </c:pt>
                <c:pt idx="137">
                  <c:v>1.33</c:v>
                </c:pt>
                <c:pt idx="138">
                  <c:v>2.2599999999999998</c:v>
                </c:pt>
                <c:pt idx="139">
                  <c:v>2.2599999999999998</c:v>
                </c:pt>
                <c:pt idx="140">
                  <c:v>2.34</c:v>
                </c:pt>
                <c:pt idx="141">
                  <c:v>2.34</c:v>
                </c:pt>
                <c:pt idx="142">
                  <c:v>2.34</c:v>
                </c:pt>
                <c:pt idx="143">
                  <c:v>0.52</c:v>
                </c:pt>
                <c:pt idx="144">
                  <c:v>0.52</c:v>
                </c:pt>
                <c:pt idx="145">
                  <c:v>2.92</c:v>
                </c:pt>
                <c:pt idx="146">
                  <c:v>2.92</c:v>
                </c:pt>
                <c:pt idx="147">
                  <c:v>0.14000000000000001</c:v>
                </c:pt>
                <c:pt idx="148">
                  <c:v>0.14000000000000001</c:v>
                </c:pt>
                <c:pt idx="149">
                  <c:v>0.14000000000000001</c:v>
                </c:pt>
                <c:pt idx="150">
                  <c:v>0.93</c:v>
                </c:pt>
                <c:pt idx="151">
                  <c:v>0.93</c:v>
                </c:pt>
                <c:pt idx="152">
                  <c:v>1.05</c:v>
                </c:pt>
                <c:pt idx="153">
                  <c:v>1.05</c:v>
                </c:pt>
                <c:pt idx="154">
                  <c:v>0.48</c:v>
                </c:pt>
                <c:pt idx="155">
                  <c:v>0.48</c:v>
                </c:pt>
                <c:pt idx="156">
                  <c:v>7.0000000000000007E-2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A2-4732-856C-1F28427E29BD}"/>
            </c:ext>
          </c:extLst>
        </c:ser>
        <c:ser>
          <c:idx val="1"/>
          <c:order val="2"/>
          <c:tx>
            <c:v>Carga organica diaria (g SV¯¹)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Hoja1!$E$2:$E$158</c:f>
              <c:numCache>
                <c:formatCode>General</c:formatCode>
                <c:ptCount val="15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DD-460B-9A7B-E0BEC5AE0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614912"/>
        <c:axId val="1699627616"/>
      </c:scatterChart>
      <c:valAx>
        <c:axId val="2074569760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4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6653103041844407"/>
              <c:y val="0.960056821462222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074565600"/>
        <c:crosses val="autoZero"/>
        <c:crossBetween val="midCat"/>
        <c:majorUnit val="8"/>
      </c:valAx>
      <c:valAx>
        <c:axId val="2074565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 sz="14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Producción de biogás y metano (</a:t>
                </a:r>
                <a:r>
                  <a:rPr lang="es-MX" sz="14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L d</a:t>
                </a:r>
                <a:r>
                  <a:rPr lang="es-MX" sz="1400" b="0" i="0" baseline="3000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s-MX" sz="14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  <a:endParaRPr lang="en-US" sz="1400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>
                  <a:defRPr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_tradnl" sz="14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en-US" sz="1400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>
                  <a:defRPr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2581855078653009E-2"/>
              <c:y val="0.292614920156226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074569760"/>
        <c:crosses val="autoZero"/>
        <c:crossBetween val="midCat"/>
        <c:majorUnit val="1"/>
      </c:valAx>
      <c:valAx>
        <c:axId val="169962761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 sz="1400" b="0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Carga organica diaria (g VS</a:t>
                </a:r>
                <a:r>
                  <a:rPr lang="es-ES_tradnl" sz="1400" b="0" i="0" u="none" strike="noStrike" baseline="3000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s-ES_tradnl" sz="1400" b="0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) </a:t>
                </a:r>
                <a:endParaRPr lang="en-US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920614912"/>
        <c:crosses val="max"/>
        <c:crossBetween val="midCat"/>
      </c:valAx>
      <c:valAx>
        <c:axId val="192061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9627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591280495675746"/>
          <c:y val="9.0730899069370624E-2"/>
          <c:w val="0.45867735897766876"/>
          <c:h val="3.665440580855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Producción</a:t>
            </a:r>
            <a:r>
              <a:rPr lang="en-US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acumulada de biogás </a:t>
            </a:r>
            <a:r>
              <a:rPr lang="es-ES_tradnl" sz="1400" b="0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vs </a:t>
            </a:r>
            <a:r>
              <a:rPr lang="en-US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metano</a:t>
            </a:r>
            <a:endParaRPr lang="en-US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6911779562953683E-2"/>
          <c:y val="8.8893584066126352E-2"/>
          <c:w val="0.89778670974277275"/>
          <c:h val="0.82841401625310263"/>
        </c:manualLayout>
      </c:layout>
      <c:scatterChart>
        <c:scatterStyle val="smoothMarker"/>
        <c:varyColors val="0"/>
        <c:ser>
          <c:idx val="0"/>
          <c:order val="0"/>
          <c:tx>
            <c:v>Producción de biogas (Kg¯¹ SV)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'BIOGÁS 1'!$B$3:$B$70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156</c:v>
                </c:pt>
              </c:numCache>
            </c:numRef>
          </c:xVal>
          <c:yVal>
            <c:numRef>
              <c:f>'BIOGÁS 1'!$Q$3:$Q$70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1.9712556351419852</c:v>
                </c:pt>
                <c:pt idx="5">
                  <c:v>11.695931578947024</c:v>
                </c:pt>
                <c:pt idx="6">
                  <c:v>21.371134049012813</c:v>
                </c:pt>
                <c:pt idx="7">
                  <c:v>30.420361567530271</c:v>
                </c:pt>
                <c:pt idx="8">
                  <c:v>40.407072376710417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2A-4867-8A70-AF1627D28B85}"/>
            </c:ext>
          </c:extLst>
        </c:ser>
        <c:ser>
          <c:idx val="1"/>
          <c:order val="1"/>
          <c:tx>
            <c:v>Producción de metano (Kg¯¹ SV)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'BIOGÁS 1'!$B$3:$B$70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  <c:pt idx="23">
                  <c:v>54</c:v>
                </c:pt>
                <c:pt idx="24">
                  <c:v>56</c:v>
                </c:pt>
                <c:pt idx="25">
                  <c:v>58</c:v>
                </c:pt>
                <c:pt idx="26">
                  <c:v>61</c:v>
                </c:pt>
                <c:pt idx="27">
                  <c:v>63</c:v>
                </c:pt>
                <c:pt idx="28">
                  <c:v>65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75</c:v>
                </c:pt>
                <c:pt idx="33">
                  <c:v>77</c:v>
                </c:pt>
                <c:pt idx="34">
                  <c:v>79</c:v>
                </c:pt>
                <c:pt idx="35">
                  <c:v>82</c:v>
                </c:pt>
                <c:pt idx="36">
                  <c:v>84</c:v>
                </c:pt>
                <c:pt idx="37">
                  <c:v>86</c:v>
                </c:pt>
                <c:pt idx="38">
                  <c:v>89</c:v>
                </c:pt>
                <c:pt idx="39">
                  <c:v>91</c:v>
                </c:pt>
                <c:pt idx="40">
                  <c:v>93</c:v>
                </c:pt>
                <c:pt idx="41">
                  <c:v>96</c:v>
                </c:pt>
                <c:pt idx="42">
                  <c:v>98</c:v>
                </c:pt>
                <c:pt idx="43">
                  <c:v>100</c:v>
                </c:pt>
                <c:pt idx="44">
                  <c:v>102</c:v>
                </c:pt>
                <c:pt idx="45">
                  <c:v>104</c:v>
                </c:pt>
                <c:pt idx="46">
                  <c:v>107</c:v>
                </c:pt>
                <c:pt idx="47">
                  <c:v>109</c:v>
                </c:pt>
                <c:pt idx="48">
                  <c:v>111</c:v>
                </c:pt>
                <c:pt idx="49">
                  <c:v>114</c:v>
                </c:pt>
                <c:pt idx="50">
                  <c:v>117</c:v>
                </c:pt>
                <c:pt idx="51">
                  <c:v>119</c:v>
                </c:pt>
                <c:pt idx="52">
                  <c:v>122</c:v>
                </c:pt>
                <c:pt idx="53">
                  <c:v>124</c:v>
                </c:pt>
                <c:pt idx="54">
                  <c:v>126</c:v>
                </c:pt>
                <c:pt idx="55">
                  <c:v>129</c:v>
                </c:pt>
                <c:pt idx="56">
                  <c:v>131</c:v>
                </c:pt>
                <c:pt idx="57">
                  <c:v>133</c:v>
                </c:pt>
                <c:pt idx="58">
                  <c:v>136</c:v>
                </c:pt>
                <c:pt idx="59">
                  <c:v>138</c:v>
                </c:pt>
                <c:pt idx="60">
                  <c:v>140</c:v>
                </c:pt>
                <c:pt idx="61">
                  <c:v>143</c:v>
                </c:pt>
                <c:pt idx="62">
                  <c:v>145</c:v>
                </c:pt>
                <c:pt idx="63">
                  <c:v>147</c:v>
                </c:pt>
                <c:pt idx="64">
                  <c:v>150</c:v>
                </c:pt>
                <c:pt idx="65">
                  <c:v>152</c:v>
                </c:pt>
                <c:pt idx="66">
                  <c:v>154</c:v>
                </c:pt>
                <c:pt idx="67">
                  <c:v>156</c:v>
                </c:pt>
              </c:numCache>
            </c:numRef>
          </c:xVal>
          <c:yVal>
            <c:numRef>
              <c:f>'BIOGÁS 1'!$Z$3:$Z$70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0.19487269993117798</c:v>
                </c:pt>
                <c:pt idx="5">
                  <c:v>1.4447776771009888</c:v>
                </c:pt>
                <c:pt idx="6">
                  <c:v>2.9663795997810203</c:v>
                </c:pt>
                <c:pt idx="7">
                  <c:v>4.6497244420955894</c:v>
                </c:pt>
                <c:pt idx="8">
                  <c:v>6.7484049373202311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B2A-4867-8A70-AF1627D28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374496"/>
        <c:axId val="1294376160"/>
      </c:scatterChart>
      <c:valAx>
        <c:axId val="1294374496"/>
        <c:scaling>
          <c:orientation val="minMax"/>
          <c:max val="1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100" b="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100" b="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94376160"/>
        <c:crosses val="autoZero"/>
        <c:crossBetween val="midCat"/>
        <c:majorUnit val="8"/>
      </c:valAx>
      <c:valAx>
        <c:axId val="1294376160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Producción acumulada de biogas </a:t>
                </a:r>
                <a:r>
                  <a:rPr lang="es-ES_tradnl" sz="1100" b="0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vs</a:t>
                </a:r>
                <a:r>
                  <a:rPr lang="en-US" sz="11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metano (Kg¯¹ SV)</a:t>
                </a:r>
                <a:endParaRPr lang="en-US" sz="1100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3754470656753881E-3"/>
              <c:y val="0.196288815802992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1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94374496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000269548660612"/>
          <c:y val="0.11751090450609845"/>
          <c:w val="0.42091072395006834"/>
          <c:h val="8.3008065354801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REACTOR 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3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yVal>
            <c:numRef>
              <c:f>'GRÁFICA REDOX (3)'!$J$4:$J$35</c:f>
              <c:numCache>
                <c:formatCode>General</c:formatCode>
                <c:ptCount val="32"/>
                <c:pt idx="0">
                  <c:v>-209.6</c:v>
                </c:pt>
                <c:pt idx="1">
                  <c:v>-262.72500000000002</c:v>
                </c:pt>
                <c:pt idx="2">
                  <c:v>-263.125</c:v>
                </c:pt>
                <c:pt idx="3">
                  <c:v>-230.15</c:v>
                </c:pt>
                <c:pt idx="4">
                  <c:v>-254.85</c:v>
                </c:pt>
                <c:pt idx="5">
                  <c:v>-310.45</c:v>
                </c:pt>
                <c:pt idx="6">
                  <c:v>-313.22500000000002</c:v>
                </c:pt>
                <c:pt idx="7">
                  <c:v>-310.92499999999995</c:v>
                </c:pt>
                <c:pt idx="8">
                  <c:v>-322.92500000000001</c:v>
                </c:pt>
                <c:pt idx="9">
                  <c:v>-309.95</c:v>
                </c:pt>
                <c:pt idx="10">
                  <c:v>-329</c:v>
                </c:pt>
                <c:pt idx="11">
                  <c:v>-315.07500000000005</c:v>
                </c:pt>
                <c:pt idx="12">
                  <c:v>-304.67500000000001</c:v>
                </c:pt>
                <c:pt idx="13">
                  <c:v>-303.2</c:v>
                </c:pt>
                <c:pt idx="14">
                  <c:v>-305.47500000000002</c:v>
                </c:pt>
                <c:pt idx="15">
                  <c:v>-303.42499999999995</c:v>
                </c:pt>
                <c:pt idx="16">
                  <c:v>-302.05</c:v>
                </c:pt>
                <c:pt idx="17">
                  <c:v>-301.3</c:v>
                </c:pt>
                <c:pt idx="18">
                  <c:v>-301.34999999999997</c:v>
                </c:pt>
                <c:pt idx="19">
                  <c:v>-302.75</c:v>
                </c:pt>
                <c:pt idx="20">
                  <c:v>-302.125</c:v>
                </c:pt>
                <c:pt idx="21">
                  <c:v>-302.8</c:v>
                </c:pt>
                <c:pt idx="22">
                  <c:v>-304.89999999999998</c:v>
                </c:pt>
                <c:pt idx="23">
                  <c:v>-303.89999999999998</c:v>
                </c:pt>
                <c:pt idx="24">
                  <c:v>-309.5</c:v>
                </c:pt>
                <c:pt idx="25">
                  <c:v>-306.7</c:v>
                </c:pt>
                <c:pt idx="26">
                  <c:v>-305.8</c:v>
                </c:pt>
                <c:pt idx="27">
                  <c:v>-302.75</c:v>
                </c:pt>
                <c:pt idx="28">
                  <c:v>-297.125</c:v>
                </c:pt>
                <c:pt idx="29">
                  <c:v>-291.92500000000001</c:v>
                </c:pt>
                <c:pt idx="30">
                  <c:v>-283.625</c:v>
                </c:pt>
                <c:pt idx="31">
                  <c:v>-281.42499999999995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53F-4A4F-8CA0-4C7D5DACE59C}"/>
            </c:ext>
          </c:extLst>
        </c:ser>
        <c:ser>
          <c:idx val="1"/>
          <c:order val="1"/>
          <c:tx>
            <c:v>REACTOR 2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3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xVal>
            <c:numRef>
              <c:f>'GRÁFICA REDOX (3)'!$B$4:$B$35</c:f>
              <c:numCache>
                <c:formatCode>General</c:formatCode>
                <c:ptCount val="3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16</c:v>
                </c:pt>
                <c:pt idx="9">
                  <c:v>16</c:v>
                </c:pt>
                <c:pt idx="10">
                  <c:v>18</c:v>
                </c:pt>
                <c:pt idx="11">
                  <c:v>18</c:v>
                </c:pt>
                <c:pt idx="12">
                  <c:v>20</c:v>
                </c:pt>
                <c:pt idx="13">
                  <c:v>20</c:v>
                </c:pt>
                <c:pt idx="14">
                  <c:v>23</c:v>
                </c:pt>
                <c:pt idx="15">
                  <c:v>23</c:v>
                </c:pt>
                <c:pt idx="16">
                  <c:v>25</c:v>
                </c:pt>
                <c:pt idx="17">
                  <c:v>25</c:v>
                </c:pt>
                <c:pt idx="18">
                  <c:v>27</c:v>
                </c:pt>
                <c:pt idx="19">
                  <c:v>27</c:v>
                </c:pt>
                <c:pt idx="20">
                  <c:v>31</c:v>
                </c:pt>
                <c:pt idx="21">
                  <c:v>31</c:v>
                </c:pt>
                <c:pt idx="22">
                  <c:v>33</c:v>
                </c:pt>
                <c:pt idx="23">
                  <c:v>33</c:v>
                </c:pt>
                <c:pt idx="24">
                  <c:v>37</c:v>
                </c:pt>
                <c:pt idx="25">
                  <c:v>37</c:v>
                </c:pt>
                <c:pt idx="26">
                  <c:v>39</c:v>
                </c:pt>
                <c:pt idx="27">
                  <c:v>39</c:v>
                </c:pt>
                <c:pt idx="28">
                  <c:v>41</c:v>
                </c:pt>
                <c:pt idx="29">
                  <c:v>41</c:v>
                </c:pt>
                <c:pt idx="30">
                  <c:v>43</c:v>
                </c:pt>
                <c:pt idx="31">
                  <c:v>43</c:v>
                </c:pt>
              </c:numCache>
            </c:numRef>
          </c:xVal>
          <c:yVal>
            <c:numRef>
              <c:f>'GRÁFICA REDOX (3)'!$J$4:$J$35</c:f>
              <c:numCache>
                <c:formatCode>General</c:formatCode>
                <c:ptCount val="32"/>
                <c:pt idx="0">
                  <c:v>-209.6</c:v>
                </c:pt>
                <c:pt idx="1">
                  <c:v>-262.72500000000002</c:v>
                </c:pt>
                <c:pt idx="2">
                  <c:v>-263.125</c:v>
                </c:pt>
                <c:pt idx="3">
                  <c:v>-230.15</c:v>
                </c:pt>
                <c:pt idx="4">
                  <c:v>-254.85</c:v>
                </c:pt>
                <c:pt idx="5">
                  <c:v>-310.45</c:v>
                </c:pt>
                <c:pt idx="6">
                  <c:v>-313.22500000000002</c:v>
                </c:pt>
                <c:pt idx="7">
                  <c:v>-310.92499999999995</c:v>
                </c:pt>
                <c:pt idx="8">
                  <c:v>-322.92500000000001</c:v>
                </c:pt>
                <c:pt idx="9">
                  <c:v>-309.95</c:v>
                </c:pt>
                <c:pt idx="10">
                  <c:v>-329</c:v>
                </c:pt>
                <c:pt idx="11">
                  <c:v>-315.07500000000005</c:v>
                </c:pt>
                <c:pt idx="12">
                  <c:v>-304.67500000000001</c:v>
                </c:pt>
                <c:pt idx="13">
                  <c:v>-303.2</c:v>
                </c:pt>
                <c:pt idx="14">
                  <c:v>-305.47500000000002</c:v>
                </c:pt>
                <c:pt idx="15">
                  <c:v>-303.42499999999995</c:v>
                </c:pt>
                <c:pt idx="16">
                  <c:v>-302.05</c:v>
                </c:pt>
                <c:pt idx="17">
                  <c:v>-301.3</c:v>
                </c:pt>
                <c:pt idx="18">
                  <c:v>-301.34999999999997</c:v>
                </c:pt>
                <c:pt idx="19">
                  <c:v>-302.75</c:v>
                </c:pt>
                <c:pt idx="20">
                  <c:v>-302.125</c:v>
                </c:pt>
                <c:pt idx="21">
                  <c:v>-302.8</c:v>
                </c:pt>
                <c:pt idx="22">
                  <c:v>-304.89999999999998</c:v>
                </c:pt>
                <c:pt idx="23">
                  <c:v>-303.89999999999998</c:v>
                </c:pt>
                <c:pt idx="24">
                  <c:v>-309.5</c:v>
                </c:pt>
                <c:pt idx="25">
                  <c:v>-306.7</c:v>
                </c:pt>
                <c:pt idx="26">
                  <c:v>-305.8</c:v>
                </c:pt>
                <c:pt idx="27">
                  <c:v>-302.75</c:v>
                </c:pt>
                <c:pt idx="28">
                  <c:v>-297.125</c:v>
                </c:pt>
                <c:pt idx="29">
                  <c:v>-291.92500000000001</c:v>
                </c:pt>
                <c:pt idx="30">
                  <c:v>-283.625</c:v>
                </c:pt>
                <c:pt idx="31">
                  <c:v>-281.42499999999995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F6-B148-9C20-2DD191F76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6154143"/>
        <c:axId val="1606127935"/>
      </c:scatterChart>
      <c:valAx>
        <c:axId val="1606154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6127935"/>
        <c:crosses val="autoZero"/>
        <c:crossBetween val="midCat"/>
      </c:valAx>
      <c:valAx>
        <c:axId val="1606127935"/>
        <c:scaling>
          <c:orientation val="minMax"/>
          <c:min val="-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061541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CONDUCTIVIDAD ELÉCTRICA</a:t>
            </a:r>
          </a:p>
          <a:p>
            <a:pPr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Corrida 1</a:t>
            </a:r>
          </a:p>
          <a:p>
            <a:pPr>
              <a:defRPr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093044619422573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1281714785651793"/>
          <c:y val="0.29185185185185192"/>
          <c:w val="0.8578495188101487"/>
          <c:h val="0.50257728200641583"/>
        </c:manualLayout>
      </c:layout>
      <c:scatterChart>
        <c:scatterStyle val="smoothMarker"/>
        <c:varyColors val="0"/>
        <c:ser>
          <c:idx val="1"/>
          <c:order val="0"/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'GRÁFICA CONDUCTIVIDAD ELÉCT (2'!$K$5:$K$36</c:f>
                <c:numCache>
                  <c:formatCode>General</c:formatCode>
                  <c:ptCount val="32"/>
                  <c:pt idx="0">
                    <c:v>0.21059999999999998</c:v>
                  </c:pt>
                  <c:pt idx="1">
                    <c:v>0.18627499999999964</c:v>
                  </c:pt>
                  <c:pt idx="2">
                    <c:v>7.8275000000000358E-2</c:v>
                  </c:pt>
                  <c:pt idx="3">
                    <c:v>0.19087499999999955</c:v>
                  </c:pt>
                  <c:pt idx="4">
                    <c:v>9.4475000000000156E-2</c:v>
                  </c:pt>
                  <c:pt idx="5">
                    <c:v>0.10267500000000042</c:v>
                  </c:pt>
                  <c:pt idx="6">
                    <c:v>0.20750000000000066</c:v>
                  </c:pt>
                  <c:pt idx="7">
                    <c:v>5.4675000000000099E-2</c:v>
                  </c:pt>
                  <c:pt idx="8">
                    <c:v>5.2275000000000203E-2</c:v>
                  </c:pt>
                  <c:pt idx="9">
                    <c:v>0.3098750000000009</c:v>
                  </c:pt>
                  <c:pt idx="10">
                    <c:v>0.55647499999999883</c:v>
                  </c:pt>
                  <c:pt idx="11">
                    <c:v>0.77467500000000156</c:v>
                  </c:pt>
                  <c:pt idx="12">
                    <c:v>3.7474999999999876E-2</c:v>
                  </c:pt>
                  <c:pt idx="13">
                    <c:v>3.527500000000023E-2</c:v>
                  </c:pt>
                  <c:pt idx="14">
                    <c:v>1.5675000000000067E-2</c:v>
                  </c:pt>
                  <c:pt idx="15">
                    <c:v>8.2900000000000362E-2</c:v>
                  </c:pt>
                  <c:pt idx="16">
                    <c:v>1.4000000000000468E-3</c:v>
                  </c:pt>
                  <c:pt idx="17">
                    <c:v>0.13927499999999976</c:v>
                  </c:pt>
                  <c:pt idx="18">
                    <c:v>4.9999999999997865E-4</c:v>
                  </c:pt>
                  <c:pt idx="19">
                    <c:v>1.2750000000000432E-3</c:v>
                  </c:pt>
                  <c:pt idx="20">
                    <c:v>8.4000000000000671E-3</c:v>
                  </c:pt>
                  <c:pt idx="21">
                    <c:v>2.2474999999999905E-2</c:v>
                  </c:pt>
                  <c:pt idx="22">
                    <c:v>4.4750000000000137E-3</c:v>
                  </c:pt>
                  <c:pt idx="23">
                    <c:v>8.3000000000001614E-3</c:v>
                  </c:pt>
                  <c:pt idx="24">
                    <c:v>1.2675000000000091E-2</c:v>
                  </c:pt>
                  <c:pt idx="25">
                    <c:v>9.649999999999978E-2</c:v>
                  </c:pt>
                  <c:pt idx="26">
                    <c:v>2.4474999999999702E-2</c:v>
                  </c:pt>
                  <c:pt idx="27">
                    <c:v>7.6474999999999668E-2</c:v>
                  </c:pt>
                  <c:pt idx="28">
                    <c:v>4.3474999999999757E-2</c:v>
                  </c:pt>
                  <c:pt idx="29">
                    <c:v>0.15447499999999914</c:v>
                  </c:pt>
                  <c:pt idx="30">
                    <c:v>3.1299999999999682E-2</c:v>
                  </c:pt>
                  <c:pt idx="31">
                    <c:v>9.2749999999998979E-3</c:v>
                  </c:pt>
                </c:numCache>
              </c:numRef>
            </c:plus>
            <c:minus>
              <c:numRef>
                <c:f>'GRÁFICA CONDUCTIVIDAD ELÉCT (2'!$K$5:$K$36</c:f>
                <c:numCache>
                  <c:formatCode>General</c:formatCode>
                  <c:ptCount val="32"/>
                  <c:pt idx="0">
                    <c:v>0.21059999999999998</c:v>
                  </c:pt>
                  <c:pt idx="1">
                    <c:v>0.18627499999999964</c:v>
                  </c:pt>
                  <c:pt idx="2">
                    <c:v>7.8275000000000358E-2</c:v>
                  </c:pt>
                  <c:pt idx="3">
                    <c:v>0.19087499999999955</c:v>
                  </c:pt>
                  <c:pt idx="4">
                    <c:v>9.4475000000000156E-2</c:v>
                  </c:pt>
                  <c:pt idx="5">
                    <c:v>0.10267500000000042</c:v>
                  </c:pt>
                  <c:pt idx="6">
                    <c:v>0.20750000000000066</c:v>
                  </c:pt>
                  <c:pt idx="7">
                    <c:v>5.4675000000000099E-2</c:v>
                  </c:pt>
                  <c:pt idx="8">
                    <c:v>5.2275000000000203E-2</c:v>
                  </c:pt>
                  <c:pt idx="9">
                    <c:v>0.3098750000000009</c:v>
                  </c:pt>
                  <c:pt idx="10">
                    <c:v>0.55647499999999883</c:v>
                  </c:pt>
                  <c:pt idx="11">
                    <c:v>0.77467500000000156</c:v>
                  </c:pt>
                  <c:pt idx="12">
                    <c:v>3.7474999999999876E-2</c:v>
                  </c:pt>
                  <c:pt idx="13">
                    <c:v>3.527500000000023E-2</c:v>
                  </c:pt>
                  <c:pt idx="14">
                    <c:v>1.5675000000000067E-2</c:v>
                  </c:pt>
                  <c:pt idx="15">
                    <c:v>8.2900000000000362E-2</c:v>
                  </c:pt>
                  <c:pt idx="16">
                    <c:v>1.4000000000000468E-3</c:v>
                  </c:pt>
                  <c:pt idx="17">
                    <c:v>0.13927499999999976</c:v>
                  </c:pt>
                  <c:pt idx="18">
                    <c:v>4.9999999999997865E-4</c:v>
                  </c:pt>
                  <c:pt idx="19">
                    <c:v>1.2750000000000432E-3</c:v>
                  </c:pt>
                  <c:pt idx="20">
                    <c:v>8.4000000000000671E-3</c:v>
                  </c:pt>
                  <c:pt idx="21">
                    <c:v>2.2474999999999905E-2</c:v>
                  </c:pt>
                  <c:pt idx="22">
                    <c:v>4.4750000000000137E-3</c:v>
                  </c:pt>
                  <c:pt idx="23">
                    <c:v>8.3000000000001614E-3</c:v>
                  </c:pt>
                  <c:pt idx="24">
                    <c:v>1.2675000000000091E-2</c:v>
                  </c:pt>
                  <c:pt idx="25">
                    <c:v>9.649999999999978E-2</c:v>
                  </c:pt>
                  <c:pt idx="26">
                    <c:v>2.4474999999999702E-2</c:v>
                  </c:pt>
                  <c:pt idx="27">
                    <c:v>7.6474999999999668E-2</c:v>
                  </c:pt>
                  <c:pt idx="28">
                    <c:v>4.3474999999999757E-2</c:v>
                  </c:pt>
                  <c:pt idx="29">
                    <c:v>0.15447499999999914</c:v>
                  </c:pt>
                  <c:pt idx="30">
                    <c:v>3.1299999999999682E-2</c:v>
                  </c:pt>
                  <c:pt idx="31">
                    <c:v>9.2749999999998979E-3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CONDUCTIVIDAD ELÉCT (2'!$B$5:$B$58</c:f>
              <c:numCache>
                <c:formatCode>General</c:formatCode>
                <c:ptCount val="5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16</c:v>
                </c:pt>
                <c:pt idx="9">
                  <c:v>16</c:v>
                </c:pt>
                <c:pt idx="10">
                  <c:v>18</c:v>
                </c:pt>
                <c:pt idx="11">
                  <c:v>18</c:v>
                </c:pt>
                <c:pt idx="12">
                  <c:v>20</c:v>
                </c:pt>
                <c:pt idx="13">
                  <c:v>20</c:v>
                </c:pt>
                <c:pt idx="14">
                  <c:v>23</c:v>
                </c:pt>
                <c:pt idx="15">
                  <c:v>23</c:v>
                </c:pt>
                <c:pt idx="16">
                  <c:v>25</c:v>
                </c:pt>
                <c:pt idx="17">
                  <c:v>25</c:v>
                </c:pt>
                <c:pt idx="18">
                  <c:v>27</c:v>
                </c:pt>
                <c:pt idx="19">
                  <c:v>27</c:v>
                </c:pt>
                <c:pt idx="20">
                  <c:v>31</c:v>
                </c:pt>
                <c:pt idx="21">
                  <c:v>31</c:v>
                </c:pt>
                <c:pt idx="22">
                  <c:v>33</c:v>
                </c:pt>
                <c:pt idx="23">
                  <c:v>33</c:v>
                </c:pt>
                <c:pt idx="24">
                  <c:v>37</c:v>
                </c:pt>
                <c:pt idx="25">
                  <c:v>37</c:v>
                </c:pt>
                <c:pt idx="26">
                  <c:v>39</c:v>
                </c:pt>
                <c:pt idx="27">
                  <c:v>39</c:v>
                </c:pt>
                <c:pt idx="28">
                  <c:v>41</c:v>
                </c:pt>
                <c:pt idx="29">
                  <c:v>41</c:v>
                </c:pt>
                <c:pt idx="30">
                  <c:v>44</c:v>
                </c:pt>
                <c:pt idx="31">
                  <c:v>44</c:v>
                </c:pt>
              </c:numCache>
            </c:numRef>
          </c:xVal>
          <c:yVal>
            <c:numRef>
              <c:f>'GRÁFICA CONDUCTIVIDAD ELÉCT (2'!$J$5:$J$36</c:f>
              <c:numCache>
                <c:formatCode>General</c:formatCode>
                <c:ptCount val="32"/>
                <c:pt idx="0">
                  <c:v>2.7</c:v>
                </c:pt>
                <c:pt idx="1">
                  <c:v>5.7074999999999996</c:v>
                </c:pt>
                <c:pt idx="2">
                  <c:v>8.3475000000000001</c:v>
                </c:pt>
                <c:pt idx="3">
                  <c:v>9.1524999999999999</c:v>
                </c:pt>
                <c:pt idx="4">
                  <c:v>9.2824999999999989</c:v>
                </c:pt>
                <c:pt idx="5">
                  <c:v>9.7424999999999997</c:v>
                </c:pt>
                <c:pt idx="6">
                  <c:v>10.425000000000001</c:v>
                </c:pt>
                <c:pt idx="7">
                  <c:v>10.207500000000001</c:v>
                </c:pt>
                <c:pt idx="8">
                  <c:v>10.852499999999999</c:v>
                </c:pt>
                <c:pt idx="9">
                  <c:v>10.287500000000001</c:v>
                </c:pt>
                <c:pt idx="10">
                  <c:v>10.432500000000001</c:v>
                </c:pt>
                <c:pt idx="11">
                  <c:v>10.4925</c:v>
                </c:pt>
                <c:pt idx="12">
                  <c:v>10.882499999999999</c:v>
                </c:pt>
                <c:pt idx="13">
                  <c:v>10.227500000000001</c:v>
                </c:pt>
                <c:pt idx="14">
                  <c:v>10.867500000000001</c:v>
                </c:pt>
                <c:pt idx="15">
                  <c:v>10.525</c:v>
                </c:pt>
                <c:pt idx="16">
                  <c:v>11.02</c:v>
                </c:pt>
                <c:pt idx="17">
                  <c:v>10.9025</c:v>
                </c:pt>
                <c:pt idx="18">
                  <c:v>11.095000000000001</c:v>
                </c:pt>
                <c:pt idx="19">
                  <c:v>11.032500000000001</c:v>
                </c:pt>
                <c:pt idx="20">
                  <c:v>11.330000000000002</c:v>
                </c:pt>
                <c:pt idx="21">
                  <c:v>11.2425</c:v>
                </c:pt>
                <c:pt idx="22">
                  <c:v>11.3775</c:v>
                </c:pt>
                <c:pt idx="23">
                  <c:v>11.244999999999997</c:v>
                </c:pt>
                <c:pt idx="24">
                  <c:v>11.442499999999999</c:v>
                </c:pt>
                <c:pt idx="25">
                  <c:v>11.234999999999999</c:v>
                </c:pt>
                <c:pt idx="26">
                  <c:v>11.497499999999999</c:v>
                </c:pt>
                <c:pt idx="27">
                  <c:v>11.3675</c:v>
                </c:pt>
                <c:pt idx="28">
                  <c:v>11.8025</c:v>
                </c:pt>
                <c:pt idx="29">
                  <c:v>11.377500000000001</c:v>
                </c:pt>
                <c:pt idx="30">
                  <c:v>10.945</c:v>
                </c:pt>
                <c:pt idx="31">
                  <c:v>10.982499999999998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16D-4185-A69C-E90113061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5555664"/>
        <c:axId val="1755564816"/>
      </c:scatterChart>
      <c:valAx>
        <c:axId val="175555566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Días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755564816"/>
        <c:crosses val="autoZero"/>
        <c:crossBetween val="midCat"/>
        <c:majorUnit val="2"/>
      </c:valAx>
      <c:valAx>
        <c:axId val="1755564816"/>
        <c:scaling>
          <c:orientation val="minMax"/>
          <c:max val="13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mS/cm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75555566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567298342581832"/>
          <c:y val="9.7311512531521774E-2"/>
          <c:w val="0.12744715563430453"/>
          <c:h val="4.9434035031335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400">
                <a:solidFill>
                  <a:schemeClr val="tx1"/>
                </a:solidFill>
              </a:rPr>
              <a:t>CALIDAD</a:t>
            </a:r>
            <a:r>
              <a:rPr lang="es-MX" sz="1400" baseline="0">
                <a:solidFill>
                  <a:schemeClr val="tx1"/>
                </a:solidFill>
              </a:rPr>
              <a:t> DEL BIOGÁS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s-MX" sz="1100" baseline="0">
                <a:solidFill>
                  <a:schemeClr val="tx1"/>
                </a:solidFill>
              </a:rPr>
              <a:t>CORRIDA 1 reactor 1</a:t>
            </a:r>
            <a:endParaRPr lang="es-MX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7332314440950598"/>
          <c:y val="3.5555541981499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noFill/>
                <a:round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'GRÁFICA CALIDAD BIOGÁS'!$B$2:$B$16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</c:numCache>
            </c:numRef>
          </c:xVal>
          <c:yVal>
            <c:numRef>
              <c:f>'GRÁFICA CALIDAD BIOGÁS'!$C$2:$C$16</c:f>
              <c:numCache>
                <c:formatCode>General</c:formatCode>
                <c:ptCount val="15"/>
                <c:pt idx="0">
                  <c:v>0</c:v>
                </c:pt>
                <c:pt idx="1">
                  <c:v>2.9</c:v>
                </c:pt>
                <c:pt idx="2">
                  <c:v>2.9</c:v>
                </c:pt>
                <c:pt idx="3">
                  <c:v>10.7</c:v>
                </c:pt>
                <c:pt idx="4">
                  <c:v>16.899999999999999</c:v>
                </c:pt>
                <c:pt idx="5">
                  <c:v>19.100000000000001</c:v>
                </c:pt>
                <c:pt idx="6">
                  <c:v>22.2</c:v>
                </c:pt>
                <c:pt idx="7">
                  <c:v>23.5</c:v>
                </c:pt>
                <c:pt idx="8">
                  <c:v>25.8</c:v>
                </c:pt>
                <c:pt idx="9">
                  <c:v>27</c:v>
                </c:pt>
                <c:pt idx="10">
                  <c:v>30.5</c:v>
                </c:pt>
                <c:pt idx="11">
                  <c:v>32.1</c:v>
                </c:pt>
                <c:pt idx="12">
                  <c:v>35.700000000000003</c:v>
                </c:pt>
                <c:pt idx="13">
                  <c:v>39</c:v>
                </c:pt>
                <c:pt idx="14">
                  <c:v>39.299999999999997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BD-4B81-83D9-B8AC5089DCCF}"/>
            </c:ext>
          </c:extLst>
        </c:ser>
        <c:ser>
          <c:idx val="1"/>
          <c:order val="1"/>
          <c:spPr>
            <a:ln w="158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noFill/>
                <a:round/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'GRÁFICA CALIDAD BIOGÁS'!$B$2:$B$16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</c:numCache>
            </c:numRef>
          </c:xVal>
          <c:yVal>
            <c:numRef>
              <c:f>'GRÁFICA CALIDAD BIOGÁS'!$D$2:$D$16</c:f>
              <c:numCache>
                <c:formatCode>General</c:formatCode>
                <c:ptCount val="15"/>
                <c:pt idx="0">
                  <c:v>0</c:v>
                </c:pt>
                <c:pt idx="1">
                  <c:v>23.6</c:v>
                </c:pt>
                <c:pt idx="2">
                  <c:v>69.2</c:v>
                </c:pt>
                <c:pt idx="3">
                  <c:v>67.900000000000006</c:v>
                </c:pt>
                <c:pt idx="4">
                  <c:v>49.3</c:v>
                </c:pt>
                <c:pt idx="5">
                  <c:v>66.2</c:v>
                </c:pt>
                <c:pt idx="6">
                  <c:v>69.7</c:v>
                </c:pt>
                <c:pt idx="7">
                  <c:v>74.5</c:v>
                </c:pt>
                <c:pt idx="8">
                  <c:v>70.3</c:v>
                </c:pt>
                <c:pt idx="9">
                  <c:v>67.400000000000006</c:v>
                </c:pt>
                <c:pt idx="10">
                  <c:v>62.1</c:v>
                </c:pt>
                <c:pt idx="11">
                  <c:v>57.3</c:v>
                </c:pt>
                <c:pt idx="12">
                  <c:v>52.7</c:v>
                </c:pt>
                <c:pt idx="13">
                  <c:v>45.7</c:v>
                </c:pt>
                <c:pt idx="14">
                  <c:v>38.200000000000003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BD-4B81-83D9-B8AC5089D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690168"/>
        <c:axId val="343690496"/>
      </c:scatterChart>
      <c:valAx>
        <c:axId val="343690168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>
                    <a:solidFill>
                      <a:sysClr val="windowText" lastClr="000000"/>
                    </a:solidFill>
                  </a:rPr>
                  <a:t>DÍA</a:t>
                </a:r>
              </a:p>
            </c:rich>
          </c:tx>
          <c:layout>
            <c:manualLayout>
              <c:xMode val="edge"/>
              <c:yMode val="edge"/>
              <c:x val="0.45850334076869675"/>
              <c:y val="0.92822616277057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3690496"/>
        <c:crosses val="autoZero"/>
        <c:crossBetween val="midCat"/>
        <c:majorUnit val="2"/>
      </c:valAx>
      <c:valAx>
        <c:axId val="343690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00">
                    <a:solidFill>
                      <a:sysClr val="windowText" lastClr="000000"/>
                    </a:solidFill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3690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587530583652984"/>
          <c:y val="0.43892489407146335"/>
          <c:w val="0.1098316898254067"/>
          <c:h val="8.3233054997322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</a:rPr>
              <a:t>CALIDAD</a:t>
            </a:r>
            <a:r>
              <a:rPr lang="en-US" sz="1400" b="1" baseline="0">
                <a:solidFill>
                  <a:schemeClr val="tx1"/>
                </a:solidFill>
              </a:rPr>
              <a:t> DE BIOGÁS </a:t>
            </a:r>
          </a:p>
          <a:p>
            <a:pPr>
              <a:defRPr b="1">
                <a:solidFill>
                  <a:schemeClr val="tx1"/>
                </a:solidFill>
              </a:defRPr>
            </a:pPr>
            <a:r>
              <a:rPr lang="en-US" sz="1400" b="1" baseline="0">
                <a:solidFill>
                  <a:schemeClr val="tx1"/>
                </a:solidFill>
              </a:rPr>
              <a:t>CORRIDA 1 REACTOR 2</a:t>
            </a:r>
            <a:endParaRPr lang="en-US" sz="14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'GRÁFICA CALIDAD BIOGÁS'!$H$2</c:f>
              <c:strCache>
                <c:ptCount val="1"/>
                <c:pt idx="0">
                  <c:v>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CALIDAD BIOGÁS'!$G$3:$G$17</c:f>
              <c:numCache>
                <c:formatCode>General</c:formatCode>
                <c:ptCount val="15"/>
              </c:numCache>
            </c:numRef>
          </c:xVal>
          <c:yVal>
            <c:numRef>
              <c:f>'GRÁFICA CALIDAD BIOGÁS'!$H$3:$H$17</c:f>
              <c:numCache>
                <c:formatCode>General</c:formatCode>
                <c:ptCount val="15"/>
                <c:pt idx="0">
                  <c:v>2.7</c:v>
                </c:pt>
                <c:pt idx="1">
                  <c:v>2.5</c:v>
                </c:pt>
                <c:pt idx="2">
                  <c:v>10.1</c:v>
                </c:pt>
                <c:pt idx="3">
                  <c:v>16</c:v>
                </c:pt>
                <c:pt idx="4">
                  <c:v>18.8</c:v>
                </c:pt>
                <c:pt idx="5">
                  <c:v>21.9</c:v>
                </c:pt>
                <c:pt idx="6">
                  <c:v>22.6</c:v>
                </c:pt>
                <c:pt idx="7">
                  <c:v>24.4</c:v>
                </c:pt>
                <c:pt idx="8">
                  <c:v>26.6</c:v>
                </c:pt>
                <c:pt idx="9">
                  <c:v>30.1</c:v>
                </c:pt>
                <c:pt idx="10">
                  <c:v>31.7</c:v>
                </c:pt>
                <c:pt idx="11">
                  <c:v>34.299999999999997</c:v>
                </c:pt>
                <c:pt idx="12">
                  <c:v>38.6</c:v>
                </c:pt>
                <c:pt idx="13">
                  <c:v>38.200000000000003</c:v>
                </c:pt>
                <c:pt idx="14">
                  <c:v>40.1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C7-4B68-B63A-5C83F00B5235}"/>
            </c:ext>
          </c:extLst>
        </c:ser>
        <c:ser>
          <c:idx val="1"/>
          <c:order val="1"/>
          <c:tx>
            <c:strRef>
              <c:f>'GRÁFICA CALIDAD BIOGÁS'!$I$2</c:f>
              <c:strCache>
                <c:ptCount val="1"/>
                <c:pt idx="0">
                  <c:v>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'GRÁFICA CALIDAD BIOGÁS'!$G$3:$G$17</c:f>
              <c:numCache>
                <c:formatCode>General</c:formatCode>
                <c:ptCount val="15"/>
              </c:numCache>
            </c:numRef>
          </c:xVal>
          <c:yVal>
            <c:numRef>
              <c:f>'GRÁFICA CALIDAD BIOGÁS'!$I$3:$I$17</c:f>
              <c:numCache>
                <c:formatCode>General</c:formatCode>
                <c:ptCount val="15"/>
                <c:pt idx="0">
                  <c:v>30.1</c:v>
                </c:pt>
                <c:pt idx="1">
                  <c:v>83.2</c:v>
                </c:pt>
                <c:pt idx="2">
                  <c:v>64.099999999999994</c:v>
                </c:pt>
                <c:pt idx="3">
                  <c:v>40.1</c:v>
                </c:pt>
                <c:pt idx="4">
                  <c:v>45.3</c:v>
                </c:pt>
                <c:pt idx="5">
                  <c:v>52.9</c:v>
                </c:pt>
                <c:pt idx="6">
                  <c:v>64.2</c:v>
                </c:pt>
                <c:pt idx="7">
                  <c:v>69.3</c:v>
                </c:pt>
                <c:pt idx="8">
                  <c:v>67.599999999999994</c:v>
                </c:pt>
                <c:pt idx="9">
                  <c:v>62.8</c:v>
                </c:pt>
                <c:pt idx="10">
                  <c:v>67.3</c:v>
                </c:pt>
                <c:pt idx="11">
                  <c:v>48.6</c:v>
                </c:pt>
                <c:pt idx="12">
                  <c:v>44.3</c:v>
                </c:pt>
                <c:pt idx="13">
                  <c:v>36.299999999999997</c:v>
                </c:pt>
                <c:pt idx="14">
                  <c:v>43.2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C7-4B68-B63A-5C83F00B5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008079"/>
        <c:axId val="926008911"/>
      </c:scatterChart>
      <c:valAx>
        <c:axId val="926008079"/>
        <c:scaling>
          <c:orientation val="minMax"/>
          <c:max val="2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chemeClr val="tx1"/>
                    </a:solidFill>
                  </a:rPr>
                  <a:t>Dias</a:t>
                </a:r>
                <a:r>
                  <a:rPr lang="en-US" sz="1400" b="1" baseline="0">
                    <a:solidFill>
                      <a:schemeClr val="tx1"/>
                    </a:solidFill>
                  </a:rPr>
                  <a:t> </a:t>
                </a:r>
                <a:endParaRPr lang="en-US" sz="14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6008911"/>
        <c:crosses val="autoZero"/>
        <c:crossBetween val="midCat"/>
        <c:majorUnit val="2"/>
      </c:valAx>
      <c:valAx>
        <c:axId val="92600891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  <a:latin typeface="Arial Black" panose="020B0A04020102020204" pitchFamily="34" charset="0"/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Arial Black" panose="020B0A04020102020204" pitchFamily="34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60080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912751531058614"/>
          <c:y val="0.34780037911927675"/>
          <c:w val="0.3106338582677165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Contenido de Metano (CH4) en Biogás a </a:t>
            </a:r>
            <a:r>
              <a:rPr lang="es-MX" sz="18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25ºC</a:t>
            </a:r>
            <a:endParaRPr lang="es-MX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292982659627536"/>
          <c:y val="0.12982018215383628"/>
          <c:w val="0.77895598923871523"/>
          <c:h val="0.72639682198553823"/>
        </c:manualLayout>
      </c:layout>
      <c:scatterChart>
        <c:scatterStyle val="smoothMarker"/>
        <c:varyColors val="0"/>
        <c:ser>
          <c:idx val="2"/>
          <c:order val="0"/>
          <c:tx>
            <c:v>CH4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xVal>
            <c:numRef>
              <c:f>'GRÁFICA CALIDAD BIOGÁS'!$B$2:$B$69</c:f>
              <c:numCache>
                <c:formatCode>General</c:formatCode>
                <c:ptCount val="6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33</c:v>
                </c:pt>
                <c:pt idx="15">
                  <c:v>37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46</c:v>
                </c:pt>
                <c:pt idx="20">
                  <c:v>48</c:v>
                </c:pt>
                <c:pt idx="21">
                  <c:v>51</c:v>
                </c:pt>
                <c:pt idx="22">
                  <c:v>53</c:v>
                </c:pt>
              </c:numCache>
            </c:numRef>
          </c:xVal>
          <c:yVal>
            <c:numRef>
              <c:f>'GRÁFICA CALIDAD BIOGÁS'!$J$2:$J$24</c:f>
              <c:numCache>
                <c:formatCode>General</c:formatCode>
                <c:ptCount val="23"/>
                <c:pt idx="0">
                  <c:v>0</c:v>
                </c:pt>
                <c:pt idx="1">
                  <c:v>2.8</c:v>
                </c:pt>
                <c:pt idx="2">
                  <c:v>2.7</c:v>
                </c:pt>
                <c:pt idx="3">
                  <c:v>10.399999999999999</c:v>
                </c:pt>
                <c:pt idx="4">
                  <c:v>16.45</c:v>
                </c:pt>
                <c:pt idx="5">
                  <c:v>18.950000000000003</c:v>
                </c:pt>
                <c:pt idx="6">
                  <c:v>22.049999999999997</c:v>
                </c:pt>
                <c:pt idx="7">
                  <c:v>23.05</c:v>
                </c:pt>
                <c:pt idx="8">
                  <c:v>25.1</c:v>
                </c:pt>
                <c:pt idx="9">
                  <c:v>26.8</c:v>
                </c:pt>
                <c:pt idx="10">
                  <c:v>30.3</c:v>
                </c:pt>
                <c:pt idx="11">
                  <c:v>31.9</c:v>
                </c:pt>
                <c:pt idx="12">
                  <c:v>35</c:v>
                </c:pt>
                <c:pt idx="13">
                  <c:v>38.799999999999997</c:v>
                </c:pt>
                <c:pt idx="14">
                  <c:v>38.75</c:v>
                </c:pt>
                <c:pt idx="15">
                  <c:v>39.950000000000003</c:v>
                </c:pt>
                <c:pt idx="16">
                  <c:v>38.35</c:v>
                </c:pt>
                <c:pt idx="17">
                  <c:v>38.099999999999994</c:v>
                </c:pt>
                <c:pt idx="18">
                  <c:v>35.85</c:v>
                </c:pt>
                <c:pt idx="19">
                  <c:v>30.65</c:v>
                </c:pt>
                <c:pt idx="20">
                  <c:v>27.799999999999997</c:v>
                </c:pt>
                <c:pt idx="21">
                  <c:v>17.799999999999997</c:v>
                </c:pt>
                <c:pt idx="22">
                  <c:v>17.149999999999999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F65-4D24-A1ED-F219D8D26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6030463"/>
        <c:axId val="2036030879"/>
      </c:scatterChart>
      <c:valAx>
        <c:axId val="2036030463"/>
        <c:scaling>
          <c:orientation val="minMax"/>
          <c:max val="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Tiempo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(Días)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38573325909744055"/>
              <c:y val="0.92167892282822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036030879"/>
        <c:crosses val="autoZero"/>
        <c:crossBetween val="midCat"/>
        <c:majorUnit val="4"/>
      </c:valAx>
      <c:valAx>
        <c:axId val="203603087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US" sz="14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CH4</a:t>
                </a:r>
                <a:endParaRPr lang="en-US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036030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12" Type="http://schemas.openxmlformats.org/officeDocument/2006/relationships/chart" Target="../charts/chart21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chart" Target="../charts/chart20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10" Type="http://schemas.openxmlformats.org/officeDocument/2006/relationships/chart" Target="../charts/chart31.xml"/><Relationship Id="rId4" Type="http://schemas.openxmlformats.org/officeDocument/2006/relationships/chart" Target="../charts/chart25.xml"/><Relationship Id="rId9" Type="http://schemas.openxmlformats.org/officeDocument/2006/relationships/chart" Target="../charts/chart3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574918</xdr:colOff>
      <xdr:row>24</xdr:row>
      <xdr:rowOff>124524</xdr:rowOff>
    </xdr:from>
    <xdr:to>
      <xdr:col>18</xdr:col>
      <xdr:colOff>714375</xdr:colOff>
      <xdr:row>51</xdr:row>
      <xdr:rowOff>68724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716280</xdr:colOff>
      <xdr:row>3</xdr:row>
      <xdr:rowOff>72390</xdr:rowOff>
    </xdr:from>
    <xdr:to>
      <xdr:col>15</xdr:col>
      <xdr:colOff>586740</xdr:colOff>
      <xdr:row>23</xdr:row>
      <xdr:rowOff>30480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520032</xdr:colOff>
      <xdr:row>85</xdr:row>
      <xdr:rowOff>95779</xdr:rowOff>
    </xdr:from>
    <xdr:to>
      <xdr:col>34</xdr:col>
      <xdr:colOff>232471</xdr:colOff>
      <xdr:row>123</xdr:row>
      <xdr:rowOff>47598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312531</xdr:colOff>
      <xdr:row>65</xdr:row>
      <xdr:rowOff>162975</xdr:rowOff>
    </xdr:from>
    <xdr:to>
      <xdr:col>30</xdr:col>
      <xdr:colOff>181508</xdr:colOff>
      <xdr:row>93</xdr:row>
      <xdr:rowOff>81810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427291</xdr:colOff>
      <xdr:row>140</xdr:row>
      <xdr:rowOff>7123</xdr:rowOff>
    </xdr:from>
    <xdr:to>
      <xdr:col>12</xdr:col>
      <xdr:colOff>462897</xdr:colOff>
      <xdr:row>158</xdr:row>
      <xdr:rowOff>149553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993025</xdr:colOff>
      <xdr:row>102</xdr:row>
      <xdr:rowOff>111335</xdr:rowOff>
    </xdr:from>
    <xdr:to>
      <xdr:col>34</xdr:col>
      <xdr:colOff>764376</xdr:colOff>
      <xdr:row>135</xdr:row>
      <xdr:rowOff>145364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20E9302-B5D5-45DC-9C96-557BB7B2E9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0.75493</cdr:x>
      <cdr:y>0.55094</cdr:y>
    </cdr:from>
    <cdr:to>
      <cdr:x>0.78617</cdr:x>
      <cdr:y>0.66726</cdr:y>
    </cdr:to>
    <cdr:sp macro="" textlink="">
      <cdr:nvSpPr>
        <cdr:cNvPr id="2" name="Flecha arriba 1">
          <a:extLst xmlns:a="http://schemas.openxmlformats.org/drawingml/2006/main">
            <a:ext uri="{FF2B5EF4-FFF2-40B4-BE49-F238E27FC236}">
              <a16:creationId xmlns:a16="http://schemas.microsoft.com/office/drawing/2014/main" id="{8E8E2C7C-F9D8-8E45-8D9B-552D65BC13DD}"/>
            </a:ext>
          </a:extLst>
        </cdr:cNvPr>
        <cdr:cNvSpPr/>
      </cdr:nvSpPr>
      <cdr:spPr>
        <a:xfrm xmlns:a="http://schemas.openxmlformats.org/drawingml/2006/main">
          <a:off x="6858310" y="2912214"/>
          <a:ext cx="283779" cy="614855"/>
        </a:xfrm>
        <a:prstGeom xmlns:a="http://schemas.openxmlformats.org/drawingml/2006/main" prst="up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s-MX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35770</xdr:colOff>
      <xdr:row>5</xdr:row>
      <xdr:rowOff>45094</xdr:rowOff>
    </xdr:from>
    <xdr:to>
      <xdr:col>18</xdr:col>
      <xdr:colOff>1336864</xdr:colOff>
      <xdr:row>34</xdr:row>
      <xdr:rowOff>55531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111CB3-43A7-4193-8D3B-57883B9E20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1066800</xdr:colOff>
      <xdr:row>26</xdr:row>
      <xdr:rowOff>121920</xdr:rowOff>
    </xdr:from>
    <xdr:to>
      <xdr:col>12</xdr:col>
      <xdr:colOff>974386</xdr:colOff>
      <xdr:row>50</xdr:row>
      <xdr:rowOff>47179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129540</xdr:colOff>
      <xdr:row>26</xdr:row>
      <xdr:rowOff>38100</xdr:rowOff>
    </xdr:from>
    <xdr:to>
      <xdr:col>4</xdr:col>
      <xdr:colOff>612139</xdr:colOff>
      <xdr:row>48</xdr:row>
      <xdr:rowOff>80010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502920</xdr:colOff>
      <xdr:row>26</xdr:row>
      <xdr:rowOff>99060</xdr:rowOff>
    </xdr:from>
    <xdr:to>
      <xdr:col>22</xdr:col>
      <xdr:colOff>601980</xdr:colOff>
      <xdr:row>53</xdr:row>
      <xdr:rowOff>11430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4</xdr:col>
      <xdr:colOff>601337</xdr:colOff>
      <xdr:row>72</xdr:row>
      <xdr:rowOff>88135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381000</xdr:colOff>
      <xdr:row>53</xdr:row>
      <xdr:rowOff>29307</xdr:rowOff>
    </xdr:from>
    <xdr:to>
      <xdr:col>16</xdr:col>
      <xdr:colOff>113945</xdr:colOff>
      <xdr:row>92</xdr:row>
      <xdr:rowOff>16608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59</xdr:row>
      <xdr:rowOff>0</xdr:rowOff>
    </xdr:from>
    <xdr:to>
      <xdr:col>26</xdr:col>
      <xdr:colOff>233981</xdr:colOff>
      <xdr:row>81</xdr:row>
      <xdr:rowOff>157492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210456</xdr:colOff>
      <xdr:row>16</xdr:row>
      <xdr:rowOff>58058</xdr:rowOff>
    </xdr:from>
    <xdr:to>
      <xdr:col>10</xdr:col>
      <xdr:colOff>725713</xdr:colOff>
      <xdr:row>18</xdr:row>
      <xdr:rowOff>141285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7329713" y="2960915"/>
          <a:ext cx="1306286" cy="446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COV= 0.5 gr/L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V= 2L mezcla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Dia 8 </a:t>
          </a:r>
        </a:p>
      </xdr:txBody>
    </xdr:sp>
    <xdr:clientData/>
  </xdr:twoCellAnchor>
  <xdr:twoCellAnchor>
    <xdr:from>
      <xdr:col>10</xdr:col>
      <xdr:colOff>413657</xdr:colOff>
      <xdr:row>16</xdr:row>
      <xdr:rowOff>72573</xdr:rowOff>
    </xdr:from>
    <xdr:to>
      <xdr:col>11</xdr:col>
      <xdr:colOff>493486</xdr:colOff>
      <xdr:row>18</xdr:row>
      <xdr:rowOff>155800</xdr:rowOff>
    </xdr:to>
    <xdr:sp macro="" textlink="">
      <xdr:nvSpPr>
        <xdr:cNvPr id="4" name="CuadroTexto 1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8323943" y="2975430"/>
          <a:ext cx="870857" cy="446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COV= 0.8 gr/L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V= 3L mezcla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Dia 20</a:t>
          </a:r>
        </a:p>
      </xdr:txBody>
    </xdr:sp>
    <xdr:clientData/>
  </xdr:twoCellAnchor>
  <xdr:twoCellAnchor>
    <xdr:from>
      <xdr:col>13</xdr:col>
      <xdr:colOff>551543</xdr:colOff>
      <xdr:row>16</xdr:row>
      <xdr:rowOff>79829</xdr:rowOff>
    </xdr:from>
    <xdr:to>
      <xdr:col>14</xdr:col>
      <xdr:colOff>631371</xdr:colOff>
      <xdr:row>18</xdr:row>
      <xdr:rowOff>163056</xdr:rowOff>
    </xdr:to>
    <xdr:sp macro="" textlink="">
      <xdr:nvSpPr>
        <xdr:cNvPr id="5" name="CuadroTexto 1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0834914" y="2982686"/>
          <a:ext cx="870857" cy="446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COV= 1 gr/L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V= 4L mezcla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Dia 50</a:t>
          </a:r>
        </a:p>
      </xdr:txBody>
    </xdr:sp>
    <xdr:clientData/>
  </xdr:twoCellAnchor>
  <xdr:twoCellAnchor>
    <xdr:from>
      <xdr:col>14</xdr:col>
      <xdr:colOff>587828</xdr:colOff>
      <xdr:row>16</xdr:row>
      <xdr:rowOff>14515</xdr:rowOff>
    </xdr:from>
    <xdr:to>
      <xdr:col>15</xdr:col>
      <xdr:colOff>754742</xdr:colOff>
      <xdr:row>18</xdr:row>
      <xdr:rowOff>97742</xdr:rowOff>
    </xdr:to>
    <xdr:sp macro="" textlink="">
      <xdr:nvSpPr>
        <xdr:cNvPr id="6" name="CuadroTexto 1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1662228" y="2917372"/>
          <a:ext cx="957943" cy="446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COV= 1.3 gr/L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V= 6L mezcla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Dia 58</a:t>
          </a:r>
        </a:p>
      </xdr:txBody>
    </xdr:sp>
    <xdr:clientData/>
  </xdr:twoCellAnchor>
  <xdr:twoCellAnchor>
    <xdr:from>
      <xdr:col>12</xdr:col>
      <xdr:colOff>130628</xdr:colOff>
      <xdr:row>16</xdr:row>
      <xdr:rowOff>94344</xdr:rowOff>
    </xdr:from>
    <xdr:to>
      <xdr:col>13</xdr:col>
      <xdr:colOff>333829</xdr:colOff>
      <xdr:row>18</xdr:row>
      <xdr:rowOff>59654</xdr:rowOff>
    </xdr:to>
    <xdr:sp macro="" textlink="">
      <xdr:nvSpPr>
        <xdr:cNvPr id="7" name="CuadroTexto 12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9622971" y="2997201"/>
          <a:ext cx="994229" cy="32816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Estiercol= 1 KG</a:t>
          </a:r>
        </a:p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Dia 35</a:t>
          </a:r>
        </a:p>
      </xdr:txBody>
    </xdr:sp>
    <xdr:clientData/>
  </xdr:twoCellAnchor>
  <xdr:twoCellAnchor>
    <xdr:from>
      <xdr:col>31</xdr:col>
      <xdr:colOff>456965</xdr:colOff>
      <xdr:row>6</xdr:row>
      <xdr:rowOff>82285</xdr:rowOff>
    </xdr:from>
    <xdr:to>
      <xdr:col>41</xdr:col>
      <xdr:colOff>72336</xdr:colOff>
      <xdr:row>24</xdr:row>
      <xdr:rowOff>163636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59766</xdr:colOff>
      <xdr:row>9</xdr:row>
      <xdr:rowOff>0</xdr:rowOff>
    </xdr:from>
    <xdr:to>
      <xdr:col>45</xdr:col>
      <xdr:colOff>508001</xdr:colOff>
      <xdr:row>46</xdr:row>
      <xdr:rowOff>44824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187537</xdr:colOff>
      <xdr:row>80</xdr:row>
      <xdr:rowOff>91887</xdr:rowOff>
    </xdr:from>
    <xdr:to>
      <xdr:col>44</xdr:col>
      <xdr:colOff>290126</xdr:colOff>
      <xdr:row>110</xdr:row>
      <xdr:rowOff>5586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0.2619</cdr:x>
      <cdr:y>0</cdr:y>
    </cdr:from>
    <cdr:to>
      <cdr:x>0.80595</cdr:x>
      <cdr:y>0.13112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1A15AE31-BF20-4E59-9EEA-8809A781D06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97429" y="0"/>
          <a:ext cx="2487384" cy="359695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</cdr:x>
      <cdr:y>0.48194</cdr:y>
    </cdr:from>
    <cdr:to>
      <cdr:x>0.775</cdr:x>
      <cdr:y>0.59028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926080" y="1322070"/>
          <a:ext cx="617220" cy="29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0.72018</cdr:x>
      <cdr:y>0.04428</cdr:y>
    </cdr:from>
    <cdr:to>
      <cdr:x>1</cdr:x>
      <cdr:y>0.26759</cdr:y>
    </cdr:to>
    <cdr:sp macro="" textlink="">
      <cdr:nvSpPr>
        <cdr:cNvPr id="3" name="Rectángulo 2">
          <a:extLst xmlns:a="http://schemas.openxmlformats.org/drawingml/2006/main">
            <a:ext uri="{FF2B5EF4-FFF2-40B4-BE49-F238E27FC236}">
              <a16:creationId xmlns:a16="http://schemas.microsoft.com/office/drawing/2014/main" id="{A800933A-B01B-4191-A2D7-9EFC0416E846}"/>
            </a:ext>
          </a:extLst>
        </cdr:cNvPr>
        <cdr:cNvSpPr/>
      </cdr:nvSpPr>
      <cdr:spPr>
        <a:xfrm xmlns:a="http://schemas.openxmlformats.org/drawingml/2006/main">
          <a:off x="3726180" y="163830"/>
          <a:ext cx="1447800" cy="826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>
          <a:spAutoFit/>
        </a:bodyPr>
        <a:lstStyle xmlns:a="http://schemas.openxmlformats.org/drawingml/2006/main"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ct val="107000"/>
            </a:lnSpc>
            <a:spcAft>
              <a:spcPts val="800"/>
            </a:spcAft>
          </a:pPr>
          <a:r>
            <a:rPr lang="es-MX" sz="1000" b="1" dirty="0">
              <a:solidFill>
                <a:schemeClr val="tx1"/>
              </a:solidFill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Gasto total de NaOH 5 M (mL)</a:t>
          </a:r>
          <a:endParaRPr lang="es-MX" sz="1000" dirty="0">
            <a:solidFill>
              <a:schemeClr val="tx1"/>
            </a:solidFill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 xmlns:a="http://schemas.openxmlformats.org/drawingml/2006/main">
          <a:pPr algn="ctr">
            <a:lnSpc>
              <a:spcPct val="107000"/>
            </a:lnSpc>
            <a:spcAft>
              <a:spcPts val="0"/>
            </a:spcAft>
          </a:pPr>
          <a:r>
            <a:rPr lang="es-MX" sz="1000" b="1" dirty="0">
              <a:solidFill>
                <a:schemeClr val="tx1"/>
              </a:solidFill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Reactor 1: </a:t>
          </a:r>
          <a:r>
            <a:rPr lang="es-MX" sz="1000" dirty="0">
              <a:solidFill>
                <a:schemeClr val="tx1"/>
              </a:solidFill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594 mL</a:t>
          </a:r>
        </a:p>
        <a:p xmlns:a="http://schemas.openxmlformats.org/drawingml/2006/main">
          <a:pPr algn="ctr">
            <a:lnSpc>
              <a:spcPct val="107000"/>
            </a:lnSpc>
            <a:spcAft>
              <a:spcPts val="0"/>
            </a:spcAft>
          </a:pPr>
          <a:r>
            <a:rPr lang="es-MX" sz="1000" b="1" dirty="0">
              <a:solidFill>
                <a:schemeClr val="tx1"/>
              </a:solidFill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Reactor  2: </a:t>
          </a:r>
          <a:r>
            <a:rPr lang="es-MX" sz="1000" dirty="0">
              <a:solidFill>
                <a:schemeClr val="tx1"/>
              </a:solidFill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725 mL</a:t>
          </a:r>
          <a:r>
            <a:rPr lang="es-MX" sz="1000" b="1" dirty="0">
              <a:solidFill>
                <a:schemeClr val="tx1"/>
              </a:solidFill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</a:t>
          </a:r>
          <a:endParaRPr lang="es-MX" sz="1000" dirty="0">
            <a:solidFill>
              <a:schemeClr val="tx1"/>
            </a:solidFill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601031</xdr:colOff>
      <xdr:row>26</xdr:row>
      <xdr:rowOff>7347</xdr:rowOff>
    </xdr:from>
    <xdr:to>
      <xdr:col>24</xdr:col>
      <xdr:colOff>438399</xdr:colOff>
      <xdr:row>60</xdr:row>
      <xdr:rowOff>166767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602158</xdr:colOff>
      <xdr:row>65</xdr:row>
      <xdr:rowOff>89799</xdr:rowOff>
    </xdr:from>
    <xdr:to>
      <xdr:col>24</xdr:col>
      <xdr:colOff>230908</xdr:colOff>
      <xdr:row>84</xdr:row>
      <xdr:rowOff>76971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EBE38F8-CAFC-4E26-9036-767BED7EF0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689428</xdr:colOff>
      <xdr:row>0</xdr:row>
      <xdr:rowOff>145144</xdr:rowOff>
    </xdr:from>
    <xdr:to>
      <xdr:col>22</xdr:col>
      <xdr:colOff>108857</xdr:colOff>
      <xdr:row>29</xdr:row>
      <xdr:rowOff>61083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8D9A8FD-BF41-4FC9-B4EE-3F4426385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220980</xdr:colOff>
      <xdr:row>6</xdr:row>
      <xdr:rowOff>45720</xdr:rowOff>
    </xdr:from>
    <xdr:to>
      <xdr:col>20</xdr:col>
      <xdr:colOff>640080</xdr:colOff>
      <xdr:row>31</xdr:row>
      <xdr:rowOff>140970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391232</xdr:colOff>
      <xdr:row>22</xdr:row>
      <xdr:rowOff>51891</xdr:rowOff>
    </xdr:from>
    <xdr:to>
      <xdr:col>17</xdr:col>
      <xdr:colOff>475053</xdr:colOff>
      <xdr:row>41</xdr:row>
      <xdr:rowOff>13525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268536</xdr:colOff>
      <xdr:row>5</xdr:row>
      <xdr:rowOff>182375</xdr:rowOff>
    </xdr:from>
    <xdr:to>
      <xdr:col>25</xdr:col>
      <xdr:colOff>85656</xdr:colOff>
      <xdr:row>20</xdr:row>
      <xdr:rowOff>182375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807902</xdr:colOff>
      <xdr:row>0</xdr:row>
      <xdr:rowOff>119347</xdr:rowOff>
    </xdr:from>
    <xdr:to>
      <xdr:col>20</xdr:col>
      <xdr:colOff>385590</xdr:colOff>
      <xdr:row>25</xdr:row>
      <xdr:rowOff>9179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350025</xdr:colOff>
      <xdr:row>129</xdr:row>
      <xdr:rowOff>162395</xdr:rowOff>
    </xdr:from>
    <xdr:to>
      <xdr:col>44</xdr:col>
      <xdr:colOff>519840</xdr:colOff>
      <xdr:row>154</xdr:row>
      <xdr:rowOff>156953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1862669</xdr:colOff>
      <xdr:row>161</xdr:row>
      <xdr:rowOff>64000</xdr:rowOff>
    </xdr:from>
    <xdr:to>
      <xdr:col>7</xdr:col>
      <xdr:colOff>2264836</xdr:colOff>
      <xdr:row>192</xdr:row>
      <xdr:rowOff>84670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698175</xdr:colOff>
      <xdr:row>92</xdr:row>
      <xdr:rowOff>115626</xdr:rowOff>
    </xdr:from>
    <xdr:to>
      <xdr:col>49</xdr:col>
      <xdr:colOff>44373</xdr:colOff>
      <xdr:row>156</xdr:row>
      <xdr:rowOff>40619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418004</xdr:colOff>
      <xdr:row>45</xdr:row>
      <xdr:rowOff>79418</xdr:rowOff>
    </xdr:from>
    <xdr:to>
      <xdr:col>46</xdr:col>
      <xdr:colOff>761999</xdr:colOff>
      <xdr:row>95</xdr:row>
      <xdr:rowOff>159487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19539</xdr:colOff>
      <xdr:row>25</xdr:row>
      <xdr:rowOff>56615</xdr:rowOff>
    </xdr:from>
    <xdr:to>
      <xdr:col>57</xdr:col>
      <xdr:colOff>567982</xdr:colOff>
      <xdr:row>63</xdr:row>
      <xdr:rowOff>30783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966434</xdr:colOff>
      <xdr:row>166</xdr:row>
      <xdr:rowOff>159113</xdr:rowOff>
    </xdr:from>
    <xdr:to>
      <xdr:col>20</xdr:col>
      <xdr:colOff>202158</xdr:colOff>
      <xdr:row>206</xdr:row>
      <xdr:rowOff>6602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1099237</xdr:colOff>
      <xdr:row>6</xdr:row>
      <xdr:rowOff>21331</xdr:rowOff>
    </xdr:from>
    <xdr:to>
      <xdr:col>41</xdr:col>
      <xdr:colOff>522588</xdr:colOff>
      <xdr:row>51</xdr:row>
      <xdr:rowOff>21331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1296737</xdr:colOff>
      <xdr:row>33</xdr:row>
      <xdr:rowOff>170716</xdr:rowOff>
    </xdr:from>
    <xdr:to>
      <xdr:col>16</xdr:col>
      <xdr:colOff>347580</xdr:colOff>
      <xdr:row>66</xdr:row>
      <xdr:rowOff>120316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C40EB44-1353-4FF5-89C5-346FFC0BEC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2475509</xdr:colOff>
      <xdr:row>27</xdr:row>
      <xdr:rowOff>15587</xdr:rowOff>
    </xdr:from>
    <xdr:to>
      <xdr:col>31</xdr:col>
      <xdr:colOff>26964</xdr:colOff>
      <xdr:row>55</xdr:row>
      <xdr:rowOff>1731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FA17C6B-F45A-400E-A1F4-5C1B3342E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1292680</xdr:colOff>
      <xdr:row>72</xdr:row>
      <xdr:rowOff>9152</xdr:rowOff>
    </xdr:from>
    <xdr:to>
      <xdr:col>24</xdr:col>
      <xdr:colOff>1878527</xdr:colOff>
      <xdr:row>99</xdr:row>
      <xdr:rowOff>109846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03F0509-E30A-4571-BE9D-6EFE13AF24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1506813</xdr:colOff>
      <xdr:row>37</xdr:row>
      <xdr:rowOff>170181</xdr:rowOff>
    </xdr:from>
    <xdr:to>
      <xdr:col>22</xdr:col>
      <xdr:colOff>84986</xdr:colOff>
      <xdr:row>70</xdr:row>
      <xdr:rowOff>55144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2F43763B-6BC4-4EA4-9959-F351D2CFD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523329</xdr:colOff>
      <xdr:row>26</xdr:row>
      <xdr:rowOff>38914</xdr:rowOff>
    </xdr:from>
    <xdr:to>
      <xdr:col>14</xdr:col>
      <xdr:colOff>86357</xdr:colOff>
      <xdr:row>75</xdr:row>
      <xdr:rowOff>174130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3DCAB2AB-68CD-4FE6-BDF9-0BABFEE4BE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350025</xdr:colOff>
      <xdr:row>91</xdr:row>
      <xdr:rowOff>162395</xdr:rowOff>
    </xdr:from>
    <xdr:to>
      <xdr:col>42</xdr:col>
      <xdr:colOff>519840</xdr:colOff>
      <xdr:row>116</xdr:row>
      <xdr:rowOff>156953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D2E123-9356-4769-B14D-A2A4CAC2C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1862669</xdr:colOff>
      <xdr:row>123</xdr:row>
      <xdr:rowOff>64000</xdr:rowOff>
    </xdr:from>
    <xdr:to>
      <xdr:col>7</xdr:col>
      <xdr:colOff>2264836</xdr:colOff>
      <xdr:row>154</xdr:row>
      <xdr:rowOff>84670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417F244-A5A1-42CC-93FD-A64DCC829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698175</xdr:colOff>
      <xdr:row>54</xdr:row>
      <xdr:rowOff>115626</xdr:rowOff>
    </xdr:from>
    <xdr:to>
      <xdr:col>47</xdr:col>
      <xdr:colOff>44373</xdr:colOff>
      <xdr:row>118</xdr:row>
      <xdr:rowOff>40619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29E2192-1451-4320-8A89-B45A22C40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46</xdr:col>
      <xdr:colOff>634093</xdr:colOff>
      <xdr:row>27</xdr:row>
      <xdr:rowOff>0</xdr:rowOff>
    </xdr:from>
    <xdr:to>
      <xdr:col>65</xdr:col>
      <xdr:colOff>181969</xdr:colOff>
      <xdr:row>72</xdr:row>
      <xdr:rowOff>57129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CCA0215-5E44-4B50-B491-05FADB983E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48</xdr:col>
      <xdr:colOff>258375</xdr:colOff>
      <xdr:row>27</xdr:row>
      <xdr:rowOff>0</xdr:rowOff>
    </xdr:from>
    <xdr:to>
      <xdr:col>59</xdr:col>
      <xdr:colOff>10698</xdr:colOff>
      <xdr:row>30</xdr:row>
      <xdr:rowOff>8037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5FF35F3-41C7-404B-A1D9-3D24A3A0D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966434</xdr:colOff>
      <xdr:row>128</xdr:row>
      <xdr:rowOff>159113</xdr:rowOff>
    </xdr:from>
    <xdr:to>
      <xdr:col>16</xdr:col>
      <xdr:colOff>202158</xdr:colOff>
      <xdr:row>168</xdr:row>
      <xdr:rowOff>6602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AAB82F2-539C-4BC9-8478-24BB3DE4F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97632</xdr:colOff>
      <xdr:row>6</xdr:row>
      <xdr:rowOff>95593</xdr:rowOff>
    </xdr:from>
    <xdr:to>
      <xdr:col>51</xdr:col>
      <xdr:colOff>2949</xdr:colOff>
      <xdr:row>27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F015B9D-9D77-4684-964E-504E0702A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149056</xdr:colOff>
      <xdr:row>38</xdr:row>
      <xdr:rowOff>133047</xdr:rowOff>
    </xdr:from>
    <xdr:to>
      <xdr:col>47</xdr:col>
      <xdr:colOff>386552</xdr:colOff>
      <xdr:row>81</xdr:row>
      <xdr:rowOff>72572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3C07801-BD32-4E15-B194-0BEF6D318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297320</xdr:colOff>
      <xdr:row>22</xdr:row>
      <xdr:rowOff>58699</xdr:rowOff>
    </xdr:from>
    <xdr:to>
      <xdr:col>44</xdr:col>
      <xdr:colOff>56272</xdr:colOff>
      <xdr:row>58</xdr:row>
      <xdr:rowOff>36286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8D5BE2B-09CA-4BFE-A5D9-F401F46A8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40</xdr:col>
      <xdr:colOff>480433</xdr:colOff>
      <xdr:row>2</xdr:row>
      <xdr:rowOff>84667</xdr:rowOff>
    </xdr:from>
    <xdr:to>
      <xdr:col>53</xdr:col>
      <xdr:colOff>314477</xdr:colOff>
      <xdr:row>27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962E388-91EB-4DF1-B3AA-E8FD8DC9A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144780</xdr:colOff>
      <xdr:row>14</xdr:row>
      <xdr:rowOff>38100</xdr:rowOff>
    </xdr:from>
    <xdr:to>
      <xdr:col>20</xdr:col>
      <xdr:colOff>22860</xdr:colOff>
      <xdr:row>38</xdr:row>
      <xdr:rowOff>129540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D57C09-6312-455D-B260-77C5A31727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tabSelected="1" zoomScale="81" zoomScaleNormal="80" workbookViewId="0">
      <selection activeCell="K17" sqref="K17"/>
    </sheetView>
  </sheetViews>
  <sheetFormatPr baseColWidth="10" defaultRowHeight="21" x14ac:dyDescent="0.25"/>
  <cols>
    <col min="1" max="1" width="48.33203125" style="76" bestFit="1" customWidth="1"/>
    <col min="2" max="2" width="22.6640625" style="76" customWidth="1"/>
    <col min="3" max="3" width="31.33203125" style="76" bestFit="1" customWidth="1"/>
    <col min="4" max="4" width="25.83203125" style="76" bestFit="1" customWidth="1"/>
    <col min="5" max="5" width="34.6640625" style="76" bestFit="1" customWidth="1"/>
    <col min="6" max="6" width="15.5" style="76" bestFit="1" customWidth="1"/>
    <col min="7" max="7" width="20.5" style="76" bestFit="1" customWidth="1"/>
    <col min="8" max="8" width="15.6640625" style="76" bestFit="1" customWidth="1"/>
    <col min="9" max="9" width="12.33203125" style="76" bestFit="1" customWidth="1"/>
    <col min="10" max="10" width="26.6640625" style="76" bestFit="1" customWidth="1"/>
    <col min="11" max="11" width="12.33203125" style="76" bestFit="1" customWidth="1"/>
    <col min="12" max="12" width="20.33203125" style="76" bestFit="1" customWidth="1"/>
    <col min="13" max="13" width="20.5" style="76" bestFit="1" customWidth="1"/>
    <col min="14" max="14" width="16" style="76" bestFit="1" customWidth="1"/>
    <col min="15" max="15" width="27" style="76" bestFit="1" customWidth="1"/>
    <col min="16" max="16" width="11" style="76" bestFit="1" customWidth="1"/>
    <col min="17" max="16384" width="10.83203125" style="76"/>
  </cols>
  <sheetData>
    <row r="1" spans="1:15" x14ac:dyDescent="0.25">
      <c r="C1" s="77" t="s">
        <v>155</v>
      </c>
    </row>
    <row r="2" spans="1:15" x14ac:dyDescent="0.25">
      <c r="B2" s="77" t="s">
        <v>0</v>
      </c>
    </row>
    <row r="3" spans="1:15" x14ac:dyDescent="0.25">
      <c r="C3" s="77" t="s">
        <v>1</v>
      </c>
      <c r="E3" s="77" t="s">
        <v>185</v>
      </c>
    </row>
    <row r="4" spans="1:15" x14ac:dyDescent="0.25">
      <c r="C4" s="76" t="s">
        <v>2</v>
      </c>
      <c r="E4" s="76" t="s">
        <v>2</v>
      </c>
    </row>
    <row r="5" spans="1:15" x14ac:dyDescent="0.25">
      <c r="C5" s="76" t="s">
        <v>3</v>
      </c>
      <c r="D5" s="76" t="s">
        <v>4</v>
      </c>
      <c r="E5" s="76" t="s">
        <v>3</v>
      </c>
      <c r="F5" s="76" t="s">
        <v>4</v>
      </c>
    </row>
    <row r="6" spans="1:15" x14ac:dyDescent="0.25">
      <c r="C6" s="76" t="s">
        <v>5</v>
      </c>
      <c r="D6" s="76" t="s">
        <v>6</v>
      </c>
      <c r="E6" s="76" t="s">
        <v>5</v>
      </c>
      <c r="F6" s="76" t="s">
        <v>6</v>
      </c>
    </row>
    <row r="7" spans="1:15" x14ac:dyDescent="0.25">
      <c r="C7" s="76" t="s">
        <v>7</v>
      </c>
      <c r="D7" s="76" t="s">
        <v>8</v>
      </c>
      <c r="E7" s="76" t="s">
        <v>7</v>
      </c>
      <c r="F7" s="76" t="s">
        <v>8</v>
      </c>
    </row>
    <row r="8" spans="1:15" x14ac:dyDescent="0.25">
      <c r="C8" s="76" t="s">
        <v>9</v>
      </c>
      <c r="D8" s="76" t="s">
        <v>10</v>
      </c>
      <c r="E8" s="76" t="s">
        <v>9</v>
      </c>
      <c r="F8" s="76" t="s">
        <v>10</v>
      </c>
    </row>
    <row r="9" spans="1:15" x14ac:dyDescent="0.25">
      <c r="A9" s="78" t="s">
        <v>11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9" t="s">
        <v>12</v>
      </c>
      <c r="O9" s="79" t="s">
        <v>13</v>
      </c>
    </row>
    <row r="10" spans="1:15" x14ac:dyDescent="0.25">
      <c r="A10" s="80" t="s">
        <v>14</v>
      </c>
      <c r="B10" s="81" t="s">
        <v>15</v>
      </c>
      <c r="C10" s="81" t="s">
        <v>16</v>
      </c>
      <c r="D10" s="81" t="s">
        <v>17</v>
      </c>
      <c r="E10" s="81" t="s">
        <v>18</v>
      </c>
      <c r="F10" s="81" t="s">
        <v>19</v>
      </c>
      <c r="G10" s="81" t="s">
        <v>20</v>
      </c>
      <c r="H10" s="82" t="s">
        <v>21</v>
      </c>
      <c r="I10" s="83" t="s">
        <v>22</v>
      </c>
      <c r="J10" s="82" t="s">
        <v>23</v>
      </c>
      <c r="K10" s="83" t="s">
        <v>24</v>
      </c>
      <c r="L10" s="84" t="s">
        <v>25</v>
      </c>
      <c r="M10" s="84" t="s">
        <v>26</v>
      </c>
      <c r="N10" s="79"/>
      <c r="O10" s="79"/>
    </row>
    <row r="11" spans="1:15" x14ac:dyDescent="0.25">
      <c r="A11" s="85">
        <v>44485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7"/>
      <c r="M11" s="86"/>
    </row>
    <row r="12" spans="1:15" x14ac:dyDescent="0.25">
      <c r="A12" s="77" t="s">
        <v>27</v>
      </c>
      <c r="B12" s="86" t="s">
        <v>156</v>
      </c>
      <c r="C12" s="86">
        <v>21.1556</v>
      </c>
      <c r="D12" s="86">
        <v>40.858199999999997</v>
      </c>
      <c r="E12" s="86">
        <v>25.4925</v>
      </c>
      <c r="F12" s="86">
        <v>21.303999999999998</v>
      </c>
      <c r="G12" s="86">
        <f>(D12-C12)</f>
        <v>19.702599999999997</v>
      </c>
      <c r="H12" s="86">
        <f>(E12-C12)</f>
        <v>4.3369</v>
      </c>
      <c r="I12" s="86">
        <f>(H12/G12)*100</f>
        <v>22.011815699450839</v>
      </c>
      <c r="J12" s="86">
        <f t="shared" ref="J12:J17" si="0">H12-(F12-C12)</f>
        <v>4.1885000000000012</v>
      </c>
      <c r="K12" s="86">
        <f>(J12/H12)*100</f>
        <v>96.578201019161185</v>
      </c>
      <c r="L12" s="88">
        <f>AVERAGE(I12:I14)</f>
        <v>22.725585957775721</v>
      </c>
      <c r="M12" s="88">
        <f>AVERAGE(K12:K14)</f>
        <v>96.272505776718347</v>
      </c>
      <c r="N12" s="76">
        <f t="shared" ref="N12:N17" si="1">((E12-F12)/(G12))*1000000</f>
        <v>212586.15614182909</v>
      </c>
      <c r="O12" s="89">
        <f>AVERAGE(N12:N14)</f>
        <v>218833.29249676401</v>
      </c>
    </row>
    <row r="13" spans="1:15" x14ac:dyDescent="0.25">
      <c r="A13" s="77"/>
      <c r="B13" s="86" t="s">
        <v>73</v>
      </c>
      <c r="C13" s="86">
        <v>38.8399</v>
      </c>
      <c r="D13" s="86">
        <v>60.196300000000001</v>
      </c>
      <c r="E13" s="86">
        <v>43.863100000000003</v>
      </c>
      <c r="F13" s="86">
        <v>38.932899999999997</v>
      </c>
      <c r="G13" s="86">
        <f>(D13-C13)</f>
        <v>21.356400000000001</v>
      </c>
      <c r="H13" s="86">
        <f t="shared" ref="H13:H30" si="2">(E13-C13)</f>
        <v>5.0232000000000028</v>
      </c>
      <c r="I13" s="86">
        <f t="shared" ref="I13:I17" si="3">(H13/G13)*100</f>
        <v>23.520818115412723</v>
      </c>
      <c r="J13" s="86">
        <f t="shared" si="0"/>
        <v>4.9302000000000064</v>
      </c>
      <c r="K13" s="86">
        <f t="shared" ref="K13:K30" si="4">(J13/H13)*100</f>
        <v>98.148590539894968</v>
      </c>
      <c r="L13" s="90">
        <f>_xlfn.STDEV.S(I12:I14)</f>
        <v>0.75779225624464797</v>
      </c>
      <c r="M13" s="90">
        <f>_xlfn.STDEV.S(K12:K14)</f>
        <v>2.0461314245175437</v>
      </c>
      <c r="N13" s="76">
        <f t="shared" si="1"/>
        <v>230853.51463729874</v>
      </c>
      <c r="O13" s="89">
        <f>O12/1000</f>
        <v>218.83329249676402</v>
      </c>
    </row>
    <row r="14" spans="1:15" x14ac:dyDescent="0.25">
      <c r="A14" s="77"/>
      <c r="B14" s="86" t="s">
        <v>157</v>
      </c>
      <c r="C14" s="86">
        <v>24.6023</v>
      </c>
      <c r="D14" s="86">
        <v>49.787199999999999</v>
      </c>
      <c r="E14" s="86">
        <v>30.305199999999999</v>
      </c>
      <c r="F14" s="86">
        <v>24.939299999999999</v>
      </c>
      <c r="G14" s="86">
        <f>(D14-C14)</f>
        <v>25.184899999999999</v>
      </c>
      <c r="H14" s="86">
        <f t="shared" si="2"/>
        <v>5.7028999999999996</v>
      </c>
      <c r="I14" s="86">
        <f t="shared" si="3"/>
        <v>22.644124058463603</v>
      </c>
      <c r="J14" s="86">
        <f t="shared" si="0"/>
        <v>5.3658999999999999</v>
      </c>
      <c r="K14" s="86">
        <f t="shared" si="4"/>
        <v>94.090725771098917</v>
      </c>
      <c r="L14" s="90"/>
      <c r="M14" s="88"/>
      <c r="N14" s="76">
        <f t="shared" si="1"/>
        <v>213060.20671116424</v>
      </c>
      <c r="O14" s="91">
        <f>_xlfn.STDEV.S(N12:N14)/1000</f>
        <v>10.412515844714111</v>
      </c>
    </row>
    <row r="15" spans="1:15" x14ac:dyDescent="0.25">
      <c r="A15" s="77" t="s">
        <v>30</v>
      </c>
      <c r="B15" s="86" t="s">
        <v>158</v>
      </c>
      <c r="C15" s="86">
        <v>18.8626</v>
      </c>
      <c r="D15" s="86">
        <v>38.920999999999999</v>
      </c>
      <c r="E15" s="86">
        <v>18.914100000000001</v>
      </c>
      <c r="F15" s="86">
        <v>18.8886</v>
      </c>
      <c r="G15" s="86">
        <f>(D15-C15)</f>
        <v>20.058399999999999</v>
      </c>
      <c r="H15" s="86">
        <f t="shared" si="2"/>
        <v>5.1500000000000767E-2</v>
      </c>
      <c r="I15" s="86">
        <f t="shared" si="3"/>
        <v>0.25675028915566928</v>
      </c>
      <c r="J15" s="86">
        <f t="shared" si="0"/>
        <v>2.5500000000000966E-2</v>
      </c>
      <c r="K15" s="86">
        <f t="shared" si="4"/>
        <v>49.514563106797254</v>
      </c>
      <c r="L15" s="88">
        <f>AVERAGE(I15:I17)</f>
        <v>0.25816947069283086</v>
      </c>
      <c r="M15" s="88">
        <f>AVERAGE(K15:K17)</f>
        <v>49.210086364219613</v>
      </c>
      <c r="N15" s="76">
        <f t="shared" si="1"/>
        <v>1271.2878395086832</v>
      </c>
      <c r="O15" s="89">
        <f>AVERAGE(N15:N17)</f>
        <v>1270.5310282205608</v>
      </c>
    </row>
    <row r="16" spans="1:15" x14ac:dyDescent="0.25">
      <c r="A16" s="77"/>
      <c r="B16" s="86" t="s">
        <v>119</v>
      </c>
      <c r="C16" s="86">
        <v>25.532699999999998</v>
      </c>
      <c r="D16" s="86">
        <v>46.1663</v>
      </c>
      <c r="E16" s="86">
        <v>25.5869</v>
      </c>
      <c r="F16" s="86">
        <v>25.560099999999998</v>
      </c>
      <c r="G16" s="86">
        <f t="shared" ref="G16:G30" si="5">(D16-C16)</f>
        <v>20.633600000000001</v>
      </c>
      <c r="H16" s="86">
        <f t="shared" si="2"/>
        <v>5.420000000000158E-2</v>
      </c>
      <c r="I16" s="86">
        <f t="shared" si="3"/>
        <v>0.26267834987593819</v>
      </c>
      <c r="J16" s="86">
        <f t="shared" si="0"/>
        <v>2.6800000000001489E-2</v>
      </c>
      <c r="K16" s="86">
        <f t="shared" si="4"/>
        <v>49.446494464945957</v>
      </c>
      <c r="L16" s="90">
        <f>_xlfn.STDEV.S(I15:I17)</f>
        <v>3.9931378179722844E-3</v>
      </c>
      <c r="M16" s="90">
        <f>_xlfn.STDEV.S(K15:K17)</f>
        <v>0.46965481503745271</v>
      </c>
      <c r="N16" s="76">
        <f t="shared" si="1"/>
        <v>1298.8523573201714</v>
      </c>
      <c r="O16" s="89">
        <f>O15/1000</f>
        <v>1.2705310282205609</v>
      </c>
    </row>
    <row r="17" spans="1:16" x14ac:dyDescent="0.25">
      <c r="A17" s="77"/>
      <c r="B17" s="86" t="s">
        <v>73</v>
      </c>
      <c r="C17" s="86">
        <v>24.601400000000002</v>
      </c>
      <c r="D17" s="86">
        <v>45.2224</v>
      </c>
      <c r="E17" s="86">
        <v>24.654</v>
      </c>
      <c r="F17" s="86">
        <v>24.628399999999999</v>
      </c>
      <c r="G17" s="86">
        <f t="shared" si="5"/>
        <v>20.620999999999999</v>
      </c>
      <c r="H17" s="86">
        <f t="shared" si="2"/>
        <v>5.2599999999998204E-2</v>
      </c>
      <c r="I17" s="86">
        <f t="shared" si="3"/>
        <v>0.25507977304688523</v>
      </c>
      <c r="J17" s="86">
        <f t="shared" si="0"/>
        <v>2.5600000000000733E-2</v>
      </c>
      <c r="K17" s="86">
        <f t="shared" si="4"/>
        <v>48.669201520915607</v>
      </c>
      <c r="L17" s="87"/>
      <c r="M17" s="88"/>
      <c r="N17" s="76">
        <f t="shared" si="1"/>
        <v>1241.4528878328276</v>
      </c>
      <c r="O17" s="91">
        <f>_xlfn.STDEV.S(N15:N16)/1000</f>
        <v>1.9491057464640717E-2</v>
      </c>
    </row>
    <row r="18" spans="1:16" x14ac:dyDescent="0.25">
      <c r="A18" s="77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7"/>
      <c r="M18" s="88"/>
      <c r="O18" s="89"/>
    </row>
    <row r="19" spans="1:16" x14ac:dyDescent="0.25">
      <c r="A19" s="77" t="s">
        <v>32</v>
      </c>
      <c r="B19" s="86" t="s">
        <v>159</v>
      </c>
      <c r="C19" s="86">
        <v>26.2773</v>
      </c>
      <c r="D19" s="86">
        <v>42.491999999999997</v>
      </c>
      <c r="E19" s="86">
        <v>30.0548</v>
      </c>
      <c r="F19" s="86">
        <v>27.189800000000002</v>
      </c>
      <c r="G19" s="86">
        <f t="shared" si="5"/>
        <v>16.214699999999997</v>
      </c>
      <c r="H19" s="86">
        <f t="shared" si="2"/>
        <v>3.7774999999999999</v>
      </c>
      <c r="I19" s="86">
        <f t="shared" ref="I19:I30" si="6">(H19/G19)*100</f>
        <v>23.296761580541116</v>
      </c>
      <c r="J19" s="86">
        <f t="shared" ref="J19:J30" si="7">H19-(F19-C19)</f>
        <v>2.8649999999999984</v>
      </c>
      <c r="K19" s="86">
        <f t="shared" si="4"/>
        <v>75.843812045003261</v>
      </c>
      <c r="L19" s="88">
        <f>AVERAGE(I19:I21)</f>
        <v>23.299417437459585</v>
      </c>
      <c r="M19" s="88">
        <f>AVERAGE(K19:K21)</f>
        <v>75.1828133284004</v>
      </c>
      <c r="N19" s="76">
        <f t="shared" ref="N19:N30" si="8">((E19-F19)/(G19))*1000000</f>
        <v>176691.52065718139</v>
      </c>
      <c r="O19" s="89">
        <f>AVERAGE(N19:N21)</f>
        <v>175184.03991023518</v>
      </c>
    </row>
    <row r="20" spans="1:16" x14ac:dyDescent="0.25">
      <c r="B20" s="86" t="s">
        <v>160</v>
      </c>
      <c r="C20" s="86">
        <v>52.2395</v>
      </c>
      <c r="D20" s="86">
        <v>76.621600000000001</v>
      </c>
      <c r="E20" s="86">
        <v>57.9604</v>
      </c>
      <c r="F20" s="86">
        <v>53.612000000000002</v>
      </c>
      <c r="G20" s="86">
        <f t="shared" si="5"/>
        <v>24.382100000000001</v>
      </c>
      <c r="H20" s="86">
        <f t="shared" si="2"/>
        <v>5.7209000000000003</v>
      </c>
      <c r="I20" s="86">
        <f t="shared" si="6"/>
        <v>23.463524470820808</v>
      </c>
      <c r="J20" s="86">
        <f t="shared" si="7"/>
        <v>4.348399999999998</v>
      </c>
      <c r="K20" s="86">
        <f t="shared" si="4"/>
        <v>76.009019559859425</v>
      </c>
      <c r="L20" s="92">
        <f>_xlfn.STDEV.S(I19:I21)</f>
        <v>0.16279535366425479</v>
      </c>
      <c r="M20" s="90">
        <f>_xlfn.STDEV.S(K19:K21)</f>
        <v>1.2906034630730225</v>
      </c>
      <c r="N20" s="76">
        <f t="shared" si="8"/>
        <v>178343.9490445859</v>
      </c>
      <c r="O20" s="89">
        <f>O19/1000</f>
        <v>175.18403991023519</v>
      </c>
      <c r="P20" s="91"/>
    </row>
    <row r="21" spans="1:16" x14ac:dyDescent="0.25">
      <c r="B21" s="76" t="s">
        <v>161</v>
      </c>
      <c r="C21" s="86">
        <v>44.521000000000001</v>
      </c>
      <c r="D21" s="86">
        <v>70.265699999999995</v>
      </c>
      <c r="E21" s="86">
        <v>50.477800000000002</v>
      </c>
      <c r="F21" s="86">
        <v>46.087899999999998</v>
      </c>
      <c r="G21" s="86">
        <f t="shared" si="5"/>
        <v>25.744699999999995</v>
      </c>
      <c r="H21" s="86">
        <f t="shared" si="2"/>
        <v>5.9568000000000012</v>
      </c>
      <c r="I21" s="86">
        <f t="shared" si="6"/>
        <v>23.137966261016839</v>
      </c>
      <c r="J21" s="86">
        <f t="shared" si="7"/>
        <v>4.3899000000000044</v>
      </c>
      <c r="K21" s="86">
        <f t="shared" si="4"/>
        <v>73.695608380338498</v>
      </c>
      <c r="L21" s="87"/>
      <c r="M21" s="88"/>
      <c r="N21" s="76">
        <f t="shared" si="8"/>
        <v>170516.65002893819</v>
      </c>
      <c r="O21" s="91">
        <f>_xlfn.STDEV.S(N19:N21)/1000</f>
        <v>4.1256546294982135</v>
      </c>
    </row>
    <row r="22" spans="1:16" x14ac:dyDescent="0.25">
      <c r="A22" s="77" t="s">
        <v>33</v>
      </c>
      <c r="B22" s="76" t="s">
        <v>35</v>
      </c>
      <c r="C22" s="76">
        <v>23.898599999999998</v>
      </c>
      <c r="D22" s="76">
        <v>45.805700000000002</v>
      </c>
      <c r="E22" s="76">
        <v>25.099900000000002</v>
      </c>
      <c r="F22" s="76">
        <v>24.214099999999998</v>
      </c>
      <c r="G22" s="86">
        <f t="shared" si="5"/>
        <v>21.907100000000003</v>
      </c>
      <c r="H22" s="86">
        <f t="shared" si="2"/>
        <v>1.2013000000000034</v>
      </c>
      <c r="I22" s="86">
        <f t="shared" si="6"/>
        <v>5.48361033637498</v>
      </c>
      <c r="J22" s="86">
        <f t="shared" si="7"/>
        <v>0.88580000000000325</v>
      </c>
      <c r="K22" s="86">
        <f t="shared" si="4"/>
        <v>73.736785149421522</v>
      </c>
      <c r="L22" s="88">
        <f>AVERAGE(I22:I24)</f>
        <v>5.634495483557953</v>
      </c>
      <c r="M22" s="88">
        <f>AVERAGE(K22:K24)</f>
        <v>74.133378003582834</v>
      </c>
      <c r="N22" s="90">
        <f t="shared" si="8"/>
        <v>40434.379721642901</v>
      </c>
      <c r="O22" s="89">
        <f>AVERAGE(N22:N24)</f>
        <v>41774.184667015179</v>
      </c>
    </row>
    <row r="23" spans="1:16" x14ac:dyDescent="0.25">
      <c r="B23" s="76" t="s">
        <v>162</v>
      </c>
      <c r="C23" s="86">
        <v>25.529499999999999</v>
      </c>
      <c r="D23" s="76">
        <v>48.076599999999999</v>
      </c>
      <c r="E23" s="86">
        <v>26.805199999999999</v>
      </c>
      <c r="F23" s="86">
        <v>25.8598</v>
      </c>
      <c r="G23" s="86">
        <f t="shared" si="5"/>
        <v>22.5471</v>
      </c>
      <c r="H23" s="86">
        <f t="shared" si="2"/>
        <v>1.2757000000000005</v>
      </c>
      <c r="I23" s="86">
        <f t="shared" si="6"/>
        <v>5.6579338362804998</v>
      </c>
      <c r="J23" s="86">
        <f t="shared" si="7"/>
        <v>0.94539999999999935</v>
      </c>
      <c r="K23" s="86">
        <f t="shared" si="4"/>
        <v>74.108332680097121</v>
      </c>
      <c r="L23" s="90">
        <f>_xlfn.STDEV.S(I22:I24)</f>
        <v>0.14063848946325488</v>
      </c>
      <c r="M23" s="90">
        <f>_xlfn.STDEV.S(K22:K24)</f>
        <v>0.40969007374467642</v>
      </c>
      <c r="N23" s="90">
        <f t="shared" si="8"/>
        <v>41930.004302105343</v>
      </c>
      <c r="O23" s="89">
        <f>O22/1000</f>
        <v>41.774184667015177</v>
      </c>
      <c r="P23" s="91"/>
    </row>
    <row r="24" spans="1:16" x14ac:dyDescent="0.25">
      <c r="B24" s="76" t="s">
        <v>31</v>
      </c>
      <c r="C24" s="86">
        <v>24.4434</v>
      </c>
      <c r="D24" s="86">
        <v>45.894500000000001</v>
      </c>
      <c r="E24" s="86">
        <v>25.679400000000001</v>
      </c>
      <c r="F24" s="86">
        <v>24.757899999999999</v>
      </c>
      <c r="G24" s="86">
        <f t="shared" si="5"/>
        <v>21.4511</v>
      </c>
      <c r="H24" s="86">
        <f t="shared" si="2"/>
        <v>1.2360000000000007</v>
      </c>
      <c r="I24" s="86">
        <f t="shared" si="6"/>
        <v>5.7619422780183793</v>
      </c>
      <c r="J24" s="86">
        <f t="shared" si="7"/>
        <v>0.92150000000000176</v>
      </c>
      <c r="K24" s="86">
        <f t="shared" si="4"/>
        <v>74.555016181229874</v>
      </c>
      <c r="N24" s="76">
        <f t="shared" si="8"/>
        <v>42958.169977297279</v>
      </c>
      <c r="O24" s="90">
        <f>_xlfn.STDEV.S(N22:N24)/1000</f>
        <v>1.2690898835952173</v>
      </c>
    </row>
    <row r="25" spans="1:16" x14ac:dyDescent="0.25">
      <c r="A25" s="93" t="s">
        <v>34</v>
      </c>
      <c r="B25" s="94" t="s">
        <v>163</v>
      </c>
      <c r="C25" s="94">
        <v>24.6706</v>
      </c>
      <c r="D25" s="94">
        <v>43.7378</v>
      </c>
      <c r="E25" s="94">
        <v>25.955200000000001</v>
      </c>
      <c r="F25" s="94">
        <v>24.830400000000001</v>
      </c>
      <c r="G25" s="95">
        <f>(D25-C25)</f>
        <v>19.0672</v>
      </c>
      <c r="H25" s="95">
        <f t="shared" si="2"/>
        <v>1.2846000000000011</v>
      </c>
      <c r="I25" s="95">
        <f t="shared" si="6"/>
        <v>6.7372241335906748</v>
      </c>
      <c r="J25" s="95">
        <f t="shared" si="7"/>
        <v>1.1248000000000005</v>
      </c>
      <c r="K25" s="95">
        <f t="shared" si="4"/>
        <v>87.560330063833064</v>
      </c>
      <c r="L25" s="96">
        <f>AVERAGE(I25:I27)</f>
        <v>7.2455371303624041</v>
      </c>
      <c r="M25" s="96">
        <f>AVERAGE(K25:K27)</f>
        <v>84.319723050121596</v>
      </c>
      <c r="N25" s="76">
        <f t="shared" si="8"/>
        <v>58991.356885122121</v>
      </c>
      <c r="O25" s="77">
        <f>AVERAGE(N25:N26)</f>
        <v>61682.864806738697</v>
      </c>
      <c r="P25" s="76">
        <f>AVERAGE(O26,O29)</f>
        <v>62.604545423551784</v>
      </c>
    </row>
    <row r="26" spans="1:16" x14ac:dyDescent="0.25">
      <c r="A26" s="94"/>
      <c r="B26" s="95" t="s">
        <v>118</v>
      </c>
      <c r="C26" s="95">
        <v>22.067399999999999</v>
      </c>
      <c r="D26" s="95">
        <v>39.703299999999999</v>
      </c>
      <c r="E26" s="94">
        <v>23.390499999999999</v>
      </c>
      <c r="F26" s="94">
        <v>22.255199999999999</v>
      </c>
      <c r="G26" s="95">
        <f t="shared" si="5"/>
        <v>17.635899999999999</v>
      </c>
      <c r="H26" s="95">
        <f t="shared" si="2"/>
        <v>1.3231000000000002</v>
      </c>
      <c r="I26" s="95">
        <f t="shared" si="6"/>
        <v>7.5023106277536167</v>
      </c>
      <c r="J26" s="95">
        <f t="shared" si="7"/>
        <v>1.1353000000000009</v>
      </c>
      <c r="K26" s="95">
        <f t="shared" si="4"/>
        <v>85.806061522182802</v>
      </c>
      <c r="L26" s="93"/>
      <c r="M26" s="96"/>
      <c r="N26" s="76">
        <f t="shared" si="8"/>
        <v>64374.37272835528</v>
      </c>
      <c r="O26" s="76">
        <f>O25/1000</f>
        <v>61.682864806738699</v>
      </c>
      <c r="P26" s="76">
        <f>_xlfn.STDEV.S(O27,O30)/1000</f>
        <v>1.5852804148090515E-4</v>
      </c>
    </row>
    <row r="27" spans="1:16" x14ac:dyDescent="0.25">
      <c r="B27" s="76">
        <v>87</v>
      </c>
      <c r="C27" s="76">
        <v>22.917400000000001</v>
      </c>
      <c r="D27" s="76">
        <v>40.277500000000003</v>
      </c>
      <c r="E27" s="76">
        <v>24.218900000000001</v>
      </c>
      <c r="F27" s="76">
        <v>23.183</v>
      </c>
      <c r="G27" s="95">
        <f t="shared" si="5"/>
        <v>17.360100000000003</v>
      </c>
      <c r="H27" s="95">
        <f t="shared" si="2"/>
        <v>1.3015000000000008</v>
      </c>
      <c r="I27" s="95">
        <f t="shared" si="6"/>
        <v>7.4970766297429199</v>
      </c>
      <c r="J27" s="95">
        <f t="shared" si="7"/>
        <v>1.0359000000000016</v>
      </c>
      <c r="K27" s="95">
        <f t="shared" si="4"/>
        <v>79.592777564348907</v>
      </c>
      <c r="L27" s="77"/>
      <c r="M27" s="87"/>
      <c r="N27" s="76">
        <f t="shared" si="8"/>
        <v>59671.315257400674</v>
      </c>
      <c r="O27" s="76">
        <f>_xlfn.STDEV.S(N25:N27)/1000</f>
        <v>2.9313805772375363</v>
      </c>
    </row>
    <row r="28" spans="1:16" x14ac:dyDescent="0.25">
      <c r="A28" s="97" t="s">
        <v>36</v>
      </c>
      <c r="B28" s="98" t="s">
        <v>164</v>
      </c>
      <c r="C28" s="98">
        <v>36.212899999999998</v>
      </c>
      <c r="D28" s="98">
        <v>56.3429</v>
      </c>
      <c r="E28" s="98">
        <v>37.633499999999998</v>
      </c>
      <c r="F28" s="98">
        <v>36.398499999999999</v>
      </c>
      <c r="G28" s="99">
        <f t="shared" si="5"/>
        <v>20.130000000000003</v>
      </c>
      <c r="H28" s="99">
        <f t="shared" si="2"/>
        <v>1.4206000000000003</v>
      </c>
      <c r="I28" s="99">
        <f t="shared" si="6"/>
        <v>7.0571286636860409</v>
      </c>
      <c r="J28" s="99">
        <f t="shared" si="7"/>
        <v>1.2349999999999994</v>
      </c>
      <c r="K28" s="99">
        <f t="shared" si="4"/>
        <v>86.935097845980508</v>
      </c>
      <c r="L28" s="100">
        <f>AVERAGE(I28:I30)</f>
        <v>7.3391881510700046</v>
      </c>
      <c r="M28" s="100">
        <f>AVERAGE(K28:K30)</f>
        <v>86.569508210480805</v>
      </c>
      <c r="N28" s="76">
        <f t="shared" si="8"/>
        <v>61351.217088921971</v>
      </c>
      <c r="O28" s="77">
        <f>AVERAGE(N28:N30)</f>
        <v>63526.226040364862</v>
      </c>
    </row>
    <row r="29" spans="1:16" x14ac:dyDescent="0.25">
      <c r="A29" s="98"/>
      <c r="B29" s="98" t="s">
        <v>165</v>
      </c>
      <c r="C29" s="98">
        <v>42.227400000000003</v>
      </c>
      <c r="D29" s="98">
        <v>61.0197</v>
      </c>
      <c r="E29" s="98">
        <v>43.587200000000003</v>
      </c>
      <c r="F29" s="98">
        <v>42.409500000000001</v>
      </c>
      <c r="G29" s="99">
        <f t="shared" si="5"/>
        <v>18.792299999999997</v>
      </c>
      <c r="H29" s="99">
        <f t="shared" si="2"/>
        <v>1.3597999999999999</v>
      </c>
      <c r="I29" s="99">
        <f t="shared" si="6"/>
        <v>7.2359423806559073</v>
      </c>
      <c r="J29" s="99">
        <f t="shared" si="7"/>
        <v>1.1777000000000015</v>
      </c>
      <c r="K29" s="99">
        <f t="shared" si="4"/>
        <v>86.60832475364036</v>
      </c>
      <c r="L29" s="97"/>
      <c r="M29" s="100"/>
      <c r="N29" s="76">
        <f t="shared" si="8"/>
        <v>62669.284760247632</v>
      </c>
      <c r="O29" s="76">
        <f>O28/1000</f>
        <v>63.526226040364861</v>
      </c>
    </row>
    <row r="30" spans="1:16" x14ac:dyDescent="0.25">
      <c r="B30" s="76" t="s">
        <v>166</v>
      </c>
      <c r="C30" s="76">
        <v>25.661000000000001</v>
      </c>
      <c r="D30" s="76">
        <v>55.033799999999999</v>
      </c>
      <c r="E30" s="76">
        <v>27.9299</v>
      </c>
      <c r="F30" s="76">
        <v>25.974900000000002</v>
      </c>
      <c r="G30" s="99">
        <f t="shared" si="5"/>
        <v>29.372799999999998</v>
      </c>
      <c r="H30" s="99">
        <f t="shared" si="2"/>
        <v>2.2688999999999986</v>
      </c>
      <c r="I30" s="99">
        <f t="shared" si="6"/>
        <v>7.7244934088680646</v>
      </c>
      <c r="J30" s="99">
        <f t="shared" si="7"/>
        <v>1.9549999999999983</v>
      </c>
      <c r="K30" s="99">
        <f t="shared" si="4"/>
        <v>86.165102031821561</v>
      </c>
      <c r="L30" s="77"/>
      <c r="M30" s="87"/>
      <c r="N30" s="76">
        <f t="shared" si="8"/>
        <v>66558.176271924996</v>
      </c>
      <c r="O30" s="76">
        <f>_xlfn.STDEV.S(N28:N30)/1000</f>
        <v>2.7071880709587957</v>
      </c>
    </row>
    <row r="31" spans="1:16" x14ac:dyDescent="0.25">
      <c r="A31" s="77"/>
      <c r="G31" s="86"/>
      <c r="H31" s="86"/>
      <c r="I31" s="86"/>
      <c r="J31" s="86"/>
      <c r="K31" s="86"/>
      <c r="L31" s="87"/>
      <c r="M31" s="87"/>
    </row>
    <row r="32" spans="1:16" x14ac:dyDescent="0.25">
      <c r="G32" s="86"/>
      <c r="H32" s="86"/>
      <c r="I32" s="86"/>
      <c r="J32" s="86"/>
      <c r="K32" s="86"/>
      <c r="L32" s="77"/>
      <c r="M32" s="87"/>
    </row>
    <row r="33" spans="1:13" x14ac:dyDescent="0.25">
      <c r="G33" s="86"/>
      <c r="H33" s="86"/>
      <c r="I33" s="86"/>
      <c r="J33" s="86"/>
      <c r="K33" s="86"/>
      <c r="L33" s="77"/>
      <c r="M33" s="87"/>
    </row>
    <row r="34" spans="1:13" x14ac:dyDescent="0.25">
      <c r="A34" s="77"/>
      <c r="G34" s="86"/>
      <c r="H34" s="86"/>
      <c r="I34" s="86"/>
      <c r="J34" s="86"/>
      <c r="K34" s="86"/>
      <c r="L34" s="87"/>
      <c r="M34" s="87"/>
    </row>
    <row r="35" spans="1:13" x14ac:dyDescent="0.25">
      <c r="G35" s="86"/>
      <c r="H35" s="86"/>
      <c r="I35" s="86"/>
      <c r="J35" s="86"/>
      <c r="K35" s="86"/>
    </row>
    <row r="37" spans="1:13" x14ac:dyDescent="0.25">
      <c r="A37" s="101" t="s">
        <v>37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</row>
    <row r="38" spans="1:13" x14ac:dyDescent="0.25">
      <c r="B38" s="38" t="s">
        <v>38</v>
      </c>
      <c r="C38" s="38" t="s">
        <v>39</v>
      </c>
    </row>
    <row r="39" spans="1:13" x14ac:dyDescent="0.25">
      <c r="A39" s="102" t="s">
        <v>27</v>
      </c>
      <c r="B39" s="76">
        <v>4.9000000000000004</v>
      </c>
      <c r="C39" s="77">
        <f>AVERAGE(B39:B41)</f>
        <v>4.8666666666666663</v>
      </c>
    </row>
    <row r="40" spans="1:13" x14ac:dyDescent="0.25">
      <c r="A40" s="77"/>
      <c r="B40" s="76">
        <v>4.8</v>
      </c>
      <c r="C40" s="76">
        <f>_xlfn.STDEV.S(B39:B41)</f>
        <v>5.7735026918962887E-2</v>
      </c>
    </row>
    <row r="41" spans="1:13" x14ac:dyDescent="0.25">
      <c r="A41" s="77"/>
      <c r="B41" s="76">
        <v>4.9000000000000004</v>
      </c>
      <c r="C41" s="77"/>
    </row>
    <row r="42" spans="1:13" x14ac:dyDescent="0.25">
      <c r="A42" s="77" t="s">
        <v>40</v>
      </c>
      <c r="B42" s="76">
        <v>8.1</v>
      </c>
      <c r="C42" s="89">
        <f>AVERAGE(B42:B44)</f>
        <v>7.9000000000000012</v>
      </c>
    </row>
    <row r="43" spans="1:13" x14ac:dyDescent="0.25">
      <c r="A43" s="77"/>
      <c r="B43" s="76">
        <v>7.7</v>
      </c>
      <c r="C43" s="91">
        <f>_xlfn.STDEV.S(B42:B44)</f>
        <v>0.19999999999999973</v>
      </c>
    </row>
    <row r="44" spans="1:13" x14ac:dyDescent="0.25">
      <c r="A44" s="77"/>
      <c r="B44" s="76">
        <v>7.9</v>
      </c>
      <c r="C44" s="77"/>
    </row>
    <row r="45" spans="1:13" x14ac:dyDescent="0.25">
      <c r="A45" s="77" t="s">
        <v>32</v>
      </c>
      <c r="B45" s="76">
        <v>6.7</v>
      </c>
      <c r="C45" s="77">
        <f>AVERAGE(B45:B47)</f>
        <v>6.8666666666666671</v>
      </c>
    </row>
    <row r="46" spans="1:13" x14ac:dyDescent="0.25">
      <c r="A46" s="77"/>
      <c r="B46" s="76">
        <v>6.9</v>
      </c>
      <c r="C46" s="91">
        <f>_xlfn.STDEV.S(B45:B47)</f>
        <v>0.15275252316519461</v>
      </c>
    </row>
    <row r="47" spans="1:13" x14ac:dyDescent="0.25">
      <c r="B47" s="76">
        <v>7</v>
      </c>
      <c r="C47" s="77"/>
    </row>
    <row r="48" spans="1:13" x14ac:dyDescent="0.25">
      <c r="A48" s="77" t="s">
        <v>41</v>
      </c>
      <c r="B48" s="76">
        <v>7.2</v>
      </c>
      <c r="C48" s="77">
        <f>AVERAGE(B48:B50)</f>
        <v>7.166666666666667</v>
      </c>
    </row>
    <row r="49" spans="1:13" x14ac:dyDescent="0.25">
      <c r="B49" s="76">
        <v>7.2</v>
      </c>
      <c r="C49" s="91">
        <f>_xlfn.STDEV.S(B48:B50)</f>
        <v>5.773502691896288E-2</v>
      </c>
    </row>
    <row r="50" spans="1:13" x14ac:dyDescent="0.25">
      <c r="B50" s="76">
        <v>7.1</v>
      </c>
    </row>
    <row r="51" spans="1:13" x14ac:dyDescent="0.25">
      <c r="A51" s="101" t="s">
        <v>42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</row>
    <row r="52" spans="1:13" x14ac:dyDescent="0.25">
      <c r="B52" s="38" t="s">
        <v>43</v>
      </c>
      <c r="C52" s="38" t="s">
        <v>44</v>
      </c>
      <c r="D52" s="38" t="s">
        <v>45</v>
      </c>
      <c r="E52" s="103" t="s">
        <v>46</v>
      </c>
    </row>
    <row r="53" spans="1:13" x14ac:dyDescent="0.25">
      <c r="A53" s="77" t="s">
        <v>27</v>
      </c>
      <c r="B53" s="76">
        <v>-50.3</v>
      </c>
      <c r="C53" s="76">
        <v>7.25</v>
      </c>
      <c r="D53" s="89">
        <f>AVERAGE(B53:B54)</f>
        <v>-50.3</v>
      </c>
      <c r="E53" s="89">
        <f>AVERAGE(C53:C54)</f>
        <v>7.25</v>
      </c>
    </row>
    <row r="54" spans="1:13" x14ac:dyDescent="0.25">
      <c r="A54" s="77"/>
      <c r="B54" s="76">
        <v>-50.3</v>
      </c>
      <c r="C54" s="76">
        <v>7.25</v>
      </c>
      <c r="D54" s="91">
        <f>_xlfn.STDEV.S(B53:B54)</f>
        <v>0</v>
      </c>
      <c r="E54" s="91">
        <f>_xlfn.STDEV.S(C53:C54)</f>
        <v>0</v>
      </c>
    </row>
    <row r="55" spans="1:13" x14ac:dyDescent="0.25">
      <c r="A55" s="77"/>
      <c r="D55" s="77"/>
      <c r="E55" s="77"/>
    </row>
    <row r="56" spans="1:13" x14ac:dyDescent="0.25">
      <c r="A56" s="77" t="s">
        <v>30</v>
      </c>
      <c r="B56" s="76">
        <v>-208.5</v>
      </c>
      <c r="C56" s="76">
        <v>548</v>
      </c>
      <c r="D56" s="89">
        <f>AVERAGE(B56:B57)</f>
        <v>-158.6</v>
      </c>
      <c r="E56" s="89">
        <f>AVERAGE(C56:C57)</f>
        <v>515.5</v>
      </c>
    </row>
    <row r="57" spans="1:13" x14ac:dyDescent="0.25">
      <c r="A57" s="77"/>
      <c r="B57" s="76">
        <v>-108.7</v>
      </c>
      <c r="C57" s="76">
        <v>483</v>
      </c>
      <c r="D57" s="91">
        <f>_xlfn.STDEV.S(B56:B57)/1000</f>
        <v>7.0569256762417473E-2</v>
      </c>
      <c r="E57" s="91">
        <f>_xlfn.STDEV.S(C56:C57)/1000</f>
        <v>4.5961940777125593E-2</v>
      </c>
    </row>
    <row r="58" spans="1:13" x14ac:dyDescent="0.25">
      <c r="A58" s="77"/>
      <c r="D58" s="77"/>
      <c r="E58" s="77"/>
    </row>
    <row r="59" spans="1:13" x14ac:dyDescent="0.25">
      <c r="A59" s="77" t="s">
        <v>47</v>
      </c>
      <c r="B59" s="76">
        <v>-268.89999999999998</v>
      </c>
      <c r="C59" s="76">
        <v>1.22</v>
      </c>
      <c r="D59" s="89">
        <f>AVERAGE(B59:B60)</f>
        <v>-214</v>
      </c>
      <c r="E59" s="89">
        <f>AVERAGE(C59:C60)</f>
        <v>1.5150000000000001</v>
      </c>
    </row>
    <row r="60" spans="1:13" x14ac:dyDescent="0.25">
      <c r="A60" s="77"/>
      <c r="B60" s="76">
        <v>-159.1</v>
      </c>
      <c r="C60" s="76">
        <v>1.81</v>
      </c>
      <c r="D60" s="91">
        <f>_xlfn.STDEV.S(B59:B60)/1000</f>
        <v>7.7640324574282854E-2</v>
      </c>
      <c r="E60" s="104">
        <f>_xlfn.STDEV.S(C59:C60)</f>
        <v>0.41719300090006228</v>
      </c>
    </row>
    <row r="62" spans="1:13" x14ac:dyDescent="0.25">
      <c r="A62" s="77" t="s">
        <v>33</v>
      </c>
      <c r="B62" s="76">
        <v>-251.3</v>
      </c>
      <c r="C62" s="76">
        <v>7.29</v>
      </c>
      <c r="D62" s="89">
        <f>AVERAGE(B62:B63)</f>
        <v>-259.20000000000005</v>
      </c>
      <c r="E62" s="89">
        <f>AVERAGE(C62:C63)</f>
        <v>7.2200000000000006</v>
      </c>
    </row>
    <row r="63" spans="1:13" x14ac:dyDescent="0.25">
      <c r="B63" s="76">
        <v>-267.10000000000002</v>
      </c>
      <c r="C63" s="76">
        <v>7.15</v>
      </c>
      <c r="D63" s="91">
        <f>_xlfn.STDEV.S(B62:B63)/1000</f>
        <v>1.1172287142747459E-2</v>
      </c>
      <c r="E63" s="91">
        <f>_xlfn.STDEV.S(C62:C63)</f>
        <v>9.8994949366116428E-2</v>
      </c>
    </row>
  </sheetData>
  <mergeCells count="5">
    <mergeCell ref="A9:M9"/>
    <mergeCell ref="N9:N10"/>
    <mergeCell ref="O9:O10"/>
    <mergeCell ref="A37:M37"/>
    <mergeCell ref="A51:M5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209"/>
  <sheetViews>
    <sheetView zoomScale="92" zoomScaleNormal="30" workbookViewId="0">
      <selection activeCell="N121" sqref="N121"/>
    </sheetView>
  </sheetViews>
  <sheetFormatPr baseColWidth="10" defaultRowHeight="15" x14ac:dyDescent="0.2"/>
  <cols>
    <col min="4" max="4" width="18.83203125" customWidth="1"/>
    <col min="5" max="5" width="19.6640625" customWidth="1"/>
    <col min="6" max="6" width="19.5" customWidth="1"/>
    <col min="7" max="7" width="14.1640625" customWidth="1"/>
    <col min="8" max="8" width="16.6640625" customWidth="1"/>
    <col min="11" max="11" width="17.5" customWidth="1"/>
    <col min="12" max="12" width="12.33203125" bestFit="1" customWidth="1"/>
    <col min="13" max="14" width="15.6640625" customWidth="1"/>
    <col min="15" max="15" width="15.5" customWidth="1"/>
    <col min="16" max="16" width="17.1640625" customWidth="1"/>
    <col min="21" max="21" width="19.6640625" customWidth="1"/>
    <col min="22" max="22" width="34.5" customWidth="1"/>
    <col min="23" max="23" width="24.83203125" customWidth="1"/>
    <col min="24" max="24" width="18.6640625" customWidth="1"/>
    <col min="25" max="25" width="24.33203125" customWidth="1"/>
  </cols>
  <sheetData>
    <row r="1" spans="1:25" x14ac:dyDescent="0.2">
      <c r="A1" s="47" t="s">
        <v>14</v>
      </c>
      <c r="B1" s="47" t="s">
        <v>50</v>
      </c>
      <c r="C1" s="48" t="s">
        <v>15</v>
      </c>
      <c r="D1" s="48" t="s">
        <v>16</v>
      </c>
      <c r="E1" s="49" t="s">
        <v>17</v>
      </c>
      <c r="F1" s="48" t="s">
        <v>18</v>
      </c>
      <c r="G1" s="48" t="s">
        <v>19</v>
      </c>
      <c r="H1" s="48" t="s">
        <v>20</v>
      </c>
      <c r="I1" s="48" t="s">
        <v>21</v>
      </c>
      <c r="J1" s="46" t="s">
        <v>22</v>
      </c>
      <c r="K1" s="48" t="s">
        <v>23</v>
      </c>
      <c r="L1" s="46" t="s">
        <v>24</v>
      </c>
      <c r="M1" s="39" t="s">
        <v>25</v>
      </c>
      <c r="N1" s="15"/>
      <c r="O1" s="39" t="s">
        <v>26</v>
      </c>
      <c r="P1" s="39" t="s">
        <v>61</v>
      </c>
      <c r="Q1" s="39" t="s">
        <v>62</v>
      </c>
      <c r="R1" s="15"/>
      <c r="S1" s="15"/>
      <c r="T1" s="15" t="s">
        <v>63</v>
      </c>
      <c r="U1" s="39" t="s">
        <v>64</v>
      </c>
      <c r="V1" s="39" t="s">
        <v>65</v>
      </c>
      <c r="W1" s="46" t="s">
        <v>66</v>
      </c>
      <c r="X1" s="46" t="s">
        <v>67</v>
      </c>
      <c r="Y1" s="46" t="s">
        <v>68</v>
      </c>
    </row>
    <row r="2" spans="1:25" ht="18.5" customHeight="1" x14ac:dyDescent="0.2">
      <c r="A2" s="47"/>
      <c r="B2" s="47"/>
      <c r="C2" s="48"/>
      <c r="D2" s="48"/>
      <c r="E2" s="49"/>
      <c r="F2" s="48"/>
      <c r="G2" s="48"/>
      <c r="H2" s="48"/>
      <c r="I2" s="48"/>
      <c r="J2" s="46"/>
      <c r="K2" s="48"/>
      <c r="L2" s="46"/>
      <c r="M2" s="39"/>
      <c r="N2" s="15" t="s">
        <v>69</v>
      </c>
      <c r="O2" s="39"/>
      <c r="P2" s="39"/>
      <c r="Q2" s="39"/>
      <c r="R2" s="15" t="s">
        <v>70</v>
      </c>
      <c r="S2" s="15"/>
      <c r="T2" s="15" t="s">
        <v>71</v>
      </c>
      <c r="U2" s="39"/>
      <c r="V2" s="39"/>
      <c r="W2" s="46"/>
      <c r="X2" s="46"/>
      <c r="Y2" s="46"/>
    </row>
    <row r="3" spans="1:25" x14ac:dyDescent="0.2">
      <c r="A3" s="16">
        <v>44485</v>
      </c>
      <c r="B3">
        <v>0</v>
      </c>
      <c r="C3" t="s">
        <v>163</v>
      </c>
      <c r="D3">
        <v>24.6706</v>
      </c>
      <c r="E3">
        <v>43.7378</v>
      </c>
      <c r="F3">
        <v>25.8552</v>
      </c>
      <c r="G3">
        <v>24.830400000000001</v>
      </c>
      <c r="H3">
        <f>(E3-D3)</f>
        <v>19.0672</v>
      </c>
      <c r="I3">
        <f>(F3-D3)</f>
        <v>1.1845999999999997</v>
      </c>
      <c r="J3" s="8">
        <f t="shared" ref="J3:J66" si="0">(I3/H3)*100</f>
        <v>6.2127632793488274</v>
      </c>
      <c r="K3">
        <f t="shared" ref="K3:K66" si="1">I3-(G3-D3)</f>
        <v>1.024799999999999</v>
      </c>
      <c r="L3" s="8">
        <f t="shared" ref="L3:L66" si="2">(K3/I3)*100</f>
        <v>86.510214418369017</v>
      </c>
      <c r="M3" s="17">
        <f>AVERAGE(J3:J5)</f>
        <v>7.070716845615121</v>
      </c>
      <c r="N3" s="17">
        <f>(M3/20)</f>
        <v>0.35353584228075607</v>
      </c>
      <c r="O3" s="6">
        <f>AVERAGE(L3:L5)</f>
        <v>83.96968450163358</v>
      </c>
      <c r="P3">
        <f>((F3-D3)/(H3))*1000000</f>
        <v>62127.632793488279</v>
      </c>
      <c r="Q3">
        <f>((F3-G3)/(H3))*1000000</f>
        <v>53746.748342703657</v>
      </c>
      <c r="R3">
        <f>((Q3*1)/1000)</f>
        <v>53.746748342703654</v>
      </c>
      <c r="S3">
        <f>(R3/20)</f>
        <v>2.6873374171351827</v>
      </c>
      <c r="T3">
        <f>(AVERAGE(R3:R5))</f>
        <v>59.264145442819874</v>
      </c>
      <c r="U3" s="6">
        <f>AVERAGE(P3:P5)</f>
        <v>70707.168456151208</v>
      </c>
      <c r="V3" s="6">
        <f>AVERAGE(Q3:Q5)</f>
        <v>59264.14544281987</v>
      </c>
      <c r="W3" s="11">
        <f>_xlfn.STDEV.S(J3:J5)</f>
        <v>0.74301419238503319</v>
      </c>
      <c r="X3" s="11">
        <f>_xlfn.STDEV.S(L3:L5)</f>
        <v>3.8068285459867837</v>
      </c>
      <c r="Y3" s="11">
        <f>_xlfn.STDEV.S(Q3:Q5)/1000</f>
        <v>5.3254990812179832</v>
      </c>
    </row>
    <row r="4" spans="1:25" x14ac:dyDescent="0.2">
      <c r="C4" s="3" t="s">
        <v>118</v>
      </c>
      <c r="D4" s="3">
        <v>22.067399999999999</v>
      </c>
      <c r="E4" s="3">
        <v>39.703299999999999</v>
      </c>
      <c r="F4">
        <v>23.390499999999999</v>
      </c>
      <c r="G4">
        <v>22.255199999999999</v>
      </c>
      <c r="H4">
        <f t="shared" ref="H4:H71" si="3">(E4-D4)</f>
        <v>17.635899999999999</v>
      </c>
      <c r="I4">
        <f t="shared" ref="I4:I67" si="4">(F4-D4)</f>
        <v>1.3231000000000002</v>
      </c>
      <c r="J4" s="8">
        <f t="shared" si="0"/>
        <v>7.5023106277536167</v>
      </c>
      <c r="K4">
        <f t="shared" si="1"/>
        <v>1.1353000000000009</v>
      </c>
      <c r="L4" s="8">
        <f t="shared" si="2"/>
        <v>85.806061522182802</v>
      </c>
      <c r="M4" s="8"/>
      <c r="N4" s="17"/>
      <c r="P4">
        <f t="shared" ref="P4:P71" si="5">((F4-D4)/(H4))*1000000</f>
        <v>75023.106277536164</v>
      </c>
      <c r="Q4">
        <f t="shared" ref="Q4:Q71" si="6">((F4-G4)/(H4))*1000000</f>
        <v>64374.37272835528</v>
      </c>
      <c r="R4">
        <f t="shared" ref="R4:R71" si="7">((Q4*1)/1000)</f>
        <v>64.374372728355283</v>
      </c>
      <c r="U4" s="8"/>
      <c r="V4" s="11">
        <f>V3/1000</f>
        <v>59.264145442819867</v>
      </c>
      <c r="W4" s="11"/>
      <c r="X4" s="11"/>
      <c r="Y4" s="11"/>
    </row>
    <row r="5" spans="1:25" x14ac:dyDescent="0.2">
      <c r="C5">
        <v>87</v>
      </c>
      <c r="D5">
        <v>22.917400000000001</v>
      </c>
      <c r="E5">
        <v>40.277500000000003</v>
      </c>
      <c r="F5">
        <v>24.218900000000001</v>
      </c>
      <c r="G5">
        <v>23.183</v>
      </c>
      <c r="H5">
        <f>(E5-D5)</f>
        <v>17.360100000000003</v>
      </c>
      <c r="I5">
        <f t="shared" si="4"/>
        <v>1.3015000000000008</v>
      </c>
      <c r="J5" s="8">
        <f t="shared" si="0"/>
        <v>7.4970766297429199</v>
      </c>
      <c r="K5">
        <f t="shared" si="1"/>
        <v>1.0359000000000016</v>
      </c>
      <c r="L5" s="8">
        <f t="shared" si="2"/>
        <v>79.592777564348907</v>
      </c>
      <c r="N5" s="17"/>
      <c r="P5">
        <f t="shared" si="5"/>
        <v>74970.766297429203</v>
      </c>
      <c r="Q5">
        <f t="shared" si="6"/>
        <v>59671.315257400674</v>
      </c>
      <c r="R5">
        <f t="shared" si="7"/>
        <v>59.671315257400671</v>
      </c>
      <c r="U5" s="8"/>
      <c r="V5" s="19">
        <f>V4/1000</f>
        <v>5.9264145442819868E-2</v>
      </c>
      <c r="W5" s="11"/>
      <c r="X5" s="11"/>
      <c r="Y5" s="11"/>
    </row>
    <row r="6" spans="1:25" x14ac:dyDescent="0.2">
      <c r="A6" s="16">
        <v>44487</v>
      </c>
      <c r="B6">
        <v>2</v>
      </c>
      <c r="C6" s="18">
        <v>2</v>
      </c>
      <c r="D6">
        <v>36.581000000000003</v>
      </c>
      <c r="E6">
        <v>57.954999999999998</v>
      </c>
      <c r="F6">
        <v>37.943399999999997</v>
      </c>
      <c r="G6">
        <v>37.020600000000002</v>
      </c>
      <c r="H6">
        <f t="shared" si="3"/>
        <v>21.373999999999995</v>
      </c>
      <c r="I6">
        <f t="shared" si="4"/>
        <v>1.3623999999999938</v>
      </c>
      <c r="J6" s="8">
        <f t="shared" si="0"/>
        <v>6.3740993730700577</v>
      </c>
      <c r="K6">
        <f t="shared" si="1"/>
        <v>0.92279999999999518</v>
      </c>
      <c r="L6" s="8">
        <f t="shared" si="2"/>
        <v>67.733411626541354</v>
      </c>
      <c r="M6" s="6">
        <f>AVERAGE(J6:J8)</f>
        <v>7.1147334978457835</v>
      </c>
      <c r="N6" s="17">
        <f>(M6/20)</f>
        <v>0.35573667489228916</v>
      </c>
      <c r="O6" s="6">
        <f>AVERAGE(L6:L8)</f>
        <v>60.447457116583472</v>
      </c>
      <c r="P6">
        <f t="shared" si="5"/>
        <v>63740.993730700582</v>
      </c>
      <c r="Q6">
        <f t="shared" si="6"/>
        <v>43173.949658463338</v>
      </c>
      <c r="R6">
        <f t="shared" si="7"/>
        <v>43.173949658463336</v>
      </c>
      <c r="T6">
        <f>(AVERAGE(R6:R8))</f>
        <v>42.768131710559523</v>
      </c>
      <c r="U6" s="6">
        <f>AVERAGE(P6:P8)</f>
        <v>71147.334978457846</v>
      </c>
      <c r="V6" s="6">
        <f>AVERAGE(Q6:Q8)</f>
        <v>42768.131710559515</v>
      </c>
      <c r="W6" s="11">
        <f>_xlfn.STDEV.S(J6:J8)</f>
        <v>0.82250091331037867</v>
      </c>
      <c r="X6" s="11">
        <f>_xlfn.STDEV.S(L6:L8)</f>
        <v>6.3749046846135045</v>
      </c>
      <c r="Y6" s="11">
        <f>_xlfn.STDEV.S(Q6:Q8)/1000</f>
        <v>3.6219465018423413</v>
      </c>
    </row>
    <row r="7" spans="1:25" x14ac:dyDescent="0.2">
      <c r="C7" t="s">
        <v>29</v>
      </c>
      <c r="D7">
        <v>25.5457</v>
      </c>
      <c r="E7">
        <v>43.364600000000003</v>
      </c>
      <c r="F7">
        <v>26.9712</v>
      </c>
      <c r="G7">
        <v>26.148499999999999</v>
      </c>
      <c r="H7">
        <f t="shared" si="3"/>
        <v>17.818900000000003</v>
      </c>
      <c r="I7">
        <f t="shared" si="4"/>
        <v>1.4254999999999995</v>
      </c>
      <c r="J7" s="8">
        <f t="shared" si="0"/>
        <v>7.9999326557756048</v>
      </c>
      <c r="K7">
        <f t="shared" si="1"/>
        <v>0.8227000000000011</v>
      </c>
      <c r="L7" s="8">
        <f t="shared" si="2"/>
        <v>57.713083128726858</v>
      </c>
      <c r="N7" s="17"/>
      <c r="P7">
        <f t="shared" si="5"/>
        <v>79999.326557756052</v>
      </c>
      <c r="Q7">
        <f t="shared" si="6"/>
        <v>46170.077838699413</v>
      </c>
      <c r="R7">
        <f t="shared" si="7"/>
        <v>46.170077838699413</v>
      </c>
      <c r="U7" s="8"/>
      <c r="V7" s="8">
        <f>V6/1000</f>
        <v>42.768131710559516</v>
      </c>
      <c r="W7" s="11"/>
      <c r="X7" s="11"/>
      <c r="Y7" s="11"/>
    </row>
    <row r="8" spans="1:25" x14ac:dyDescent="0.2">
      <c r="C8" t="s">
        <v>97</v>
      </c>
      <c r="D8">
        <v>20.002199999999998</v>
      </c>
      <c r="E8">
        <v>39.347499999999997</v>
      </c>
      <c r="F8">
        <v>21.3506</v>
      </c>
      <c r="G8">
        <v>20.596900000000002</v>
      </c>
      <c r="H8">
        <f t="shared" si="3"/>
        <v>19.345299999999998</v>
      </c>
      <c r="I8">
        <f t="shared" si="4"/>
        <v>1.3484000000000016</v>
      </c>
      <c r="J8" s="8">
        <f t="shared" si="0"/>
        <v>6.9701684646916906</v>
      </c>
      <c r="K8">
        <f t="shared" si="1"/>
        <v>0.75369999999999848</v>
      </c>
      <c r="L8" s="8">
        <f t="shared" si="2"/>
        <v>55.895876594482175</v>
      </c>
      <c r="N8" s="17"/>
      <c r="P8">
        <f t="shared" si="5"/>
        <v>69701.68464691691</v>
      </c>
      <c r="Q8">
        <f t="shared" si="6"/>
        <v>38960.367634515802</v>
      </c>
      <c r="R8">
        <f t="shared" si="7"/>
        <v>38.960367634515805</v>
      </c>
      <c r="U8" s="8"/>
      <c r="V8" s="8"/>
      <c r="W8" s="11"/>
      <c r="X8" s="11"/>
      <c r="Y8" s="11"/>
    </row>
    <row r="9" spans="1:25" x14ac:dyDescent="0.2">
      <c r="A9" s="16">
        <v>44489</v>
      </c>
      <c r="B9">
        <v>4</v>
      </c>
      <c r="C9" t="s">
        <v>118</v>
      </c>
      <c r="D9">
        <v>22.044699999999999</v>
      </c>
      <c r="E9">
        <v>40.9039</v>
      </c>
      <c r="F9">
        <v>23.479600000000001</v>
      </c>
      <c r="G9">
        <v>22.640899999999998</v>
      </c>
      <c r="H9">
        <f t="shared" si="3"/>
        <v>18.859200000000001</v>
      </c>
      <c r="I9">
        <f t="shared" si="4"/>
        <v>1.4349000000000025</v>
      </c>
      <c r="J9" s="8">
        <f t="shared" si="0"/>
        <v>7.6084881649274756</v>
      </c>
      <c r="K9">
        <f t="shared" si="1"/>
        <v>0.83870000000000289</v>
      </c>
      <c r="L9" s="8">
        <f t="shared" si="2"/>
        <v>58.450066206704399</v>
      </c>
      <c r="M9" s="6">
        <f>AVERAGE(J9:J11)</f>
        <v>7.7462939046654062</v>
      </c>
      <c r="N9" s="17">
        <f>(M9/20)</f>
        <v>0.38731469523327033</v>
      </c>
      <c r="O9" s="6">
        <f>AVERAGE(L9:L11)</f>
        <v>58.802210292907887</v>
      </c>
      <c r="P9">
        <f t="shared" si="5"/>
        <v>76084.881649274757</v>
      </c>
      <c r="Q9">
        <f t="shared" si="6"/>
        <v>44471.663697293778</v>
      </c>
      <c r="R9">
        <f t="shared" si="7"/>
        <v>44.471663697293778</v>
      </c>
      <c r="T9">
        <f>(AVERAGE(R9:R11))</f>
        <v>45.548453478352037</v>
      </c>
      <c r="U9" s="6">
        <f>AVERAGE(P9:P11)</f>
        <v>77462.93904665405</v>
      </c>
      <c r="V9" s="6">
        <f>AVERAGE(Q9:Q11)</f>
        <v>45548.453478352043</v>
      </c>
      <c r="W9" s="11">
        <f>_xlfn.STDEV.S(J9:J11)</f>
        <v>0.1765753876349522</v>
      </c>
      <c r="X9" s="11">
        <f>_xlfn.STDEV.S(L9:L11)</f>
        <v>0.54255904870681604</v>
      </c>
      <c r="Y9" s="11">
        <f>_xlfn.STDEV.S(Q9:Q11)/1000</f>
        <v>1.0214501009584707</v>
      </c>
    </row>
    <row r="10" spans="1:25" x14ac:dyDescent="0.2">
      <c r="C10" s="18">
        <v>2</v>
      </c>
      <c r="D10">
        <v>25.652000000000001</v>
      </c>
      <c r="E10">
        <v>50.587400000000002</v>
      </c>
      <c r="F10">
        <v>27.568300000000001</v>
      </c>
      <c r="G10">
        <v>26.429500000000001</v>
      </c>
      <c r="H10">
        <f t="shared" si="3"/>
        <v>24.935400000000001</v>
      </c>
      <c r="I10">
        <f t="shared" si="4"/>
        <v>1.9162999999999997</v>
      </c>
      <c r="J10" s="8">
        <f t="shared" si="0"/>
        <v>7.6850581903638986</v>
      </c>
      <c r="K10">
        <f t="shared" si="1"/>
        <v>1.1387999999999998</v>
      </c>
      <c r="L10" s="8">
        <f t="shared" si="2"/>
        <v>59.427020821374519</v>
      </c>
      <c r="N10" s="17"/>
      <c r="P10">
        <f t="shared" si="5"/>
        <v>76850.581903638988</v>
      </c>
      <c r="Q10">
        <f t="shared" si="6"/>
        <v>45670.011309223024</v>
      </c>
      <c r="R10">
        <f t="shared" si="7"/>
        <v>45.670011309223021</v>
      </c>
      <c r="U10" s="8"/>
      <c r="V10" s="8">
        <f>V9/1000</f>
        <v>45.548453478352044</v>
      </c>
      <c r="W10" s="11"/>
      <c r="X10" s="11"/>
      <c r="Y10" s="11"/>
    </row>
    <row r="11" spans="1:25" x14ac:dyDescent="0.2">
      <c r="C11">
        <v>3</v>
      </c>
      <c r="D11">
        <v>24.601700000000001</v>
      </c>
      <c r="E11">
        <v>44.219499999999996</v>
      </c>
      <c r="F11">
        <v>26.160399999999999</v>
      </c>
      <c r="G11">
        <v>25.248100000000001</v>
      </c>
      <c r="H11">
        <f t="shared" si="3"/>
        <v>19.617799999999995</v>
      </c>
      <c r="I11">
        <f t="shared" si="4"/>
        <v>1.5586999999999982</v>
      </c>
      <c r="J11" s="8">
        <f t="shared" si="0"/>
        <v>7.9453353587048428</v>
      </c>
      <c r="K11">
        <f t="shared" si="1"/>
        <v>0.91229999999999833</v>
      </c>
      <c r="L11" s="8">
        <f t="shared" si="2"/>
        <v>58.529543850644728</v>
      </c>
      <c r="N11" s="17"/>
      <c r="P11">
        <f t="shared" si="5"/>
        <v>79453.353587048434</v>
      </c>
      <c r="Q11">
        <f t="shared" si="6"/>
        <v>46503.685428539313</v>
      </c>
      <c r="R11">
        <f t="shared" si="7"/>
        <v>46.503685428539313</v>
      </c>
      <c r="U11" s="8"/>
      <c r="V11" s="8"/>
      <c r="W11" s="11"/>
      <c r="X11" s="11"/>
      <c r="Y11" s="11"/>
    </row>
    <row r="12" spans="1:25" x14ac:dyDescent="0.2">
      <c r="A12" s="16">
        <v>44491</v>
      </c>
      <c r="B12">
        <v>6</v>
      </c>
      <c r="C12" t="s">
        <v>157</v>
      </c>
      <c r="D12">
        <v>24.5884</v>
      </c>
      <c r="E12">
        <v>48.575000000000003</v>
      </c>
      <c r="F12">
        <v>26.476299999999998</v>
      </c>
      <c r="G12">
        <v>25.2485</v>
      </c>
      <c r="H12">
        <f t="shared" si="3"/>
        <v>23.986600000000003</v>
      </c>
      <c r="I12">
        <f t="shared" si="4"/>
        <v>1.8878999999999984</v>
      </c>
      <c r="J12" s="8">
        <f t="shared" si="0"/>
        <v>7.8706444431474161</v>
      </c>
      <c r="K12">
        <f t="shared" si="1"/>
        <v>1.2277999999999984</v>
      </c>
      <c r="L12" s="8">
        <f t="shared" si="2"/>
        <v>65.035224323322183</v>
      </c>
      <c r="M12" s="6">
        <f>AVERAGE(J12:J14)</f>
        <v>7.4113542826503993</v>
      </c>
      <c r="N12" s="17">
        <f>(M12/20)</f>
        <v>0.37056771413251999</v>
      </c>
      <c r="O12" s="6">
        <f>AVERAGE(L12:L14)</f>
        <v>65.244530105324273</v>
      </c>
      <c r="P12">
        <f t="shared" si="5"/>
        <v>78706.444431474156</v>
      </c>
      <c r="Q12">
        <f t="shared" si="6"/>
        <v>51186.912692920145</v>
      </c>
      <c r="R12">
        <f t="shared" si="7"/>
        <v>51.186912692920146</v>
      </c>
      <c r="T12">
        <f>(AVERAGE(R12:R14))</f>
        <v>48.355727656201132</v>
      </c>
      <c r="U12" s="6">
        <f>AVERAGE(P12:P14)</f>
        <v>74113.542826503995</v>
      </c>
      <c r="V12" s="6">
        <f>AVERAGE(Q12:Q14)</f>
        <v>48355.727656201132</v>
      </c>
      <c r="W12" s="11">
        <f>_xlfn.STDEV.S(J12:J14)</f>
        <v>0.41665776492188217</v>
      </c>
      <c r="X12" s="11">
        <f>_xlfn.STDEV.S(L12:L14)</f>
        <v>0.68939103326236262</v>
      </c>
      <c r="Y12" s="11">
        <f>_xlfn.STDEV.S(Q12:Q14)/1000</f>
        <v>2.7698080645589696</v>
      </c>
    </row>
    <row r="13" spans="1:25" x14ac:dyDescent="0.2">
      <c r="C13" t="s">
        <v>119</v>
      </c>
      <c r="D13">
        <v>25.5307</v>
      </c>
      <c r="E13">
        <v>56.451799999999999</v>
      </c>
      <c r="F13">
        <v>27.713000000000001</v>
      </c>
      <c r="G13">
        <v>26.301400000000001</v>
      </c>
      <c r="H13">
        <f t="shared" si="3"/>
        <v>30.921099999999999</v>
      </c>
      <c r="I13">
        <f t="shared" si="4"/>
        <v>2.1823000000000015</v>
      </c>
      <c r="J13" s="8">
        <f t="shared" si="0"/>
        <v>7.0576402521255757</v>
      </c>
      <c r="K13">
        <f t="shared" si="1"/>
        <v>1.4116</v>
      </c>
      <c r="L13" s="8">
        <f t="shared" si="2"/>
        <v>64.68404893919255</v>
      </c>
      <c r="N13" s="17"/>
      <c r="P13">
        <f t="shared" si="5"/>
        <v>70576.402521255761</v>
      </c>
      <c r="Q13">
        <f t="shared" si="6"/>
        <v>45651.674746370598</v>
      </c>
      <c r="R13">
        <f t="shared" si="7"/>
        <v>45.651674746370595</v>
      </c>
      <c r="U13" s="8"/>
      <c r="V13" s="8">
        <f>V12/1000</f>
        <v>48.355727656201132</v>
      </c>
      <c r="W13" s="11"/>
      <c r="X13" s="11"/>
      <c r="Y13" s="11"/>
    </row>
    <row r="14" spans="1:25" x14ac:dyDescent="0.2">
      <c r="C14">
        <v>87</v>
      </c>
      <c r="D14">
        <v>22.899799999999999</v>
      </c>
      <c r="E14">
        <v>46.6098</v>
      </c>
      <c r="F14">
        <v>24.632000000000001</v>
      </c>
      <c r="G14">
        <v>23.488499999999998</v>
      </c>
      <c r="H14">
        <f t="shared" si="3"/>
        <v>23.71</v>
      </c>
      <c r="I14">
        <f t="shared" si="4"/>
        <v>1.7322000000000024</v>
      </c>
      <c r="J14" s="8">
        <f t="shared" si="0"/>
        <v>7.3057781526782053</v>
      </c>
      <c r="K14">
        <f t="shared" si="1"/>
        <v>1.1435000000000031</v>
      </c>
      <c r="L14" s="8">
        <f t="shared" si="2"/>
        <v>66.014317053458115</v>
      </c>
      <c r="N14" s="17"/>
      <c r="P14">
        <f t="shared" si="5"/>
        <v>73057.781526782055</v>
      </c>
      <c r="Q14">
        <f t="shared" si="6"/>
        <v>48228.595529312654</v>
      </c>
      <c r="R14">
        <f t="shared" si="7"/>
        <v>48.228595529312656</v>
      </c>
      <c r="U14" s="8"/>
      <c r="V14" s="8"/>
      <c r="W14" s="11"/>
      <c r="X14" s="11"/>
      <c r="Y14" s="11"/>
    </row>
    <row r="15" spans="1:25" x14ac:dyDescent="0.2">
      <c r="A15" s="16">
        <v>44494</v>
      </c>
      <c r="B15">
        <v>9</v>
      </c>
      <c r="C15">
        <v>1</v>
      </c>
      <c r="D15">
        <v>36.212699999999998</v>
      </c>
      <c r="E15">
        <v>57.582000000000001</v>
      </c>
      <c r="F15">
        <v>37.745699999999999</v>
      </c>
      <c r="G15">
        <v>36.752299999999998</v>
      </c>
      <c r="H15">
        <f t="shared" si="3"/>
        <v>21.369300000000003</v>
      </c>
      <c r="I15">
        <f t="shared" si="4"/>
        <v>1.5330000000000013</v>
      </c>
      <c r="J15" s="8">
        <f t="shared" si="0"/>
        <v>7.1738428493212272</v>
      </c>
      <c r="K15">
        <f t="shared" si="1"/>
        <v>0.99340000000000117</v>
      </c>
      <c r="L15" s="8">
        <f t="shared" si="2"/>
        <v>64.801043705153319</v>
      </c>
      <c r="M15" s="6">
        <f>AVERAGE(J15:J17)</f>
        <v>7.2990879162911169</v>
      </c>
      <c r="N15" s="17">
        <f>(M15/20)</f>
        <v>0.36495439581455585</v>
      </c>
      <c r="O15" s="6">
        <f>AVERAGE(L15:L17)</f>
        <v>65.128817452790642</v>
      </c>
      <c r="P15">
        <f t="shared" si="5"/>
        <v>71738.428493212268</v>
      </c>
      <c r="Q15">
        <f t="shared" si="6"/>
        <v>46487.250401276644</v>
      </c>
      <c r="R15">
        <f t="shared" si="7"/>
        <v>46.487250401276647</v>
      </c>
      <c r="T15">
        <f>(AVERAGE(R15:R17))</f>
        <v>47.541043658342353</v>
      </c>
      <c r="U15" s="6">
        <f>AVERAGE(P15:P17)</f>
        <v>72990.879162911166</v>
      </c>
      <c r="V15" s="6">
        <f>AVERAGE(Q15:Q17)</f>
        <v>47541.043658342351</v>
      </c>
      <c r="W15" s="11">
        <f>_xlfn.STDEV.S(J15:J17)</f>
        <v>0.16415969063308405</v>
      </c>
      <c r="X15" s="11">
        <f>_xlfn.STDEV.S(L15:L17)</f>
        <v>0.30403353337606781</v>
      </c>
      <c r="Y15" s="11">
        <f>_xlfn.STDEV.S(Q15:Q17)/1000</f>
        <v>1.2710586647695763</v>
      </c>
    </row>
    <row r="16" spans="1:25" x14ac:dyDescent="0.2">
      <c r="C16">
        <v>85</v>
      </c>
      <c r="D16">
        <v>52.231200000000001</v>
      </c>
      <c r="E16">
        <v>73.690100000000001</v>
      </c>
      <c r="F16">
        <v>53.784500000000001</v>
      </c>
      <c r="G16">
        <v>52.771999999999998</v>
      </c>
      <c r="H16">
        <f t="shared" si="3"/>
        <v>21.4589</v>
      </c>
      <c r="I16">
        <f t="shared" si="4"/>
        <v>1.5533000000000001</v>
      </c>
      <c r="J16" s="8">
        <f t="shared" si="0"/>
        <v>7.2384884593338903</v>
      </c>
      <c r="K16">
        <f t="shared" si="1"/>
        <v>1.0125000000000028</v>
      </c>
      <c r="L16" s="8">
        <f t="shared" si="2"/>
        <v>65.183802227515784</v>
      </c>
      <c r="N16" s="17"/>
      <c r="P16">
        <f t="shared" si="5"/>
        <v>72384.884593338909</v>
      </c>
      <c r="Q16">
        <f t="shared" si="6"/>
        <v>47183.220015937579</v>
      </c>
      <c r="R16">
        <f t="shared" si="7"/>
        <v>47.183220015937579</v>
      </c>
      <c r="U16" s="8"/>
      <c r="V16" s="8">
        <f>V15/1000</f>
        <v>47.541043658342353</v>
      </c>
      <c r="W16" s="11"/>
      <c r="X16" s="11"/>
      <c r="Y16" s="11"/>
    </row>
    <row r="17" spans="1:25" x14ac:dyDescent="0.2">
      <c r="C17" t="s">
        <v>35</v>
      </c>
      <c r="D17">
        <v>23.899100000000001</v>
      </c>
      <c r="E17">
        <v>43.859200000000001</v>
      </c>
      <c r="F17">
        <v>25.3931</v>
      </c>
      <c r="G17">
        <v>24.416</v>
      </c>
      <c r="H17">
        <f t="shared" si="3"/>
        <v>19.960100000000001</v>
      </c>
      <c r="I17">
        <f t="shared" si="4"/>
        <v>1.4939999999999998</v>
      </c>
      <c r="J17" s="8">
        <f t="shared" si="0"/>
        <v>7.484932440218234</v>
      </c>
      <c r="K17">
        <f t="shared" si="1"/>
        <v>0.97710000000000008</v>
      </c>
      <c r="L17" s="8">
        <f t="shared" si="2"/>
        <v>65.401606425702823</v>
      </c>
      <c r="N17" s="17"/>
      <c r="P17">
        <f t="shared" si="5"/>
        <v>74849.324402182334</v>
      </c>
      <c r="Q17">
        <f t="shared" si="6"/>
        <v>48952.660557812836</v>
      </c>
      <c r="R17">
        <f t="shared" si="7"/>
        <v>48.952660557812834</v>
      </c>
      <c r="U17" s="8"/>
      <c r="V17" s="8"/>
      <c r="W17" s="11"/>
      <c r="X17" s="11"/>
      <c r="Y17" s="11"/>
    </row>
    <row r="18" spans="1:25" x14ac:dyDescent="0.2">
      <c r="A18" s="16">
        <v>44496</v>
      </c>
      <c r="B18">
        <v>11</v>
      </c>
      <c r="C18" t="s">
        <v>29</v>
      </c>
      <c r="D18">
        <v>25.542300000000001</v>
      </c>
      <c r="E18">
        <v>46.7697</v>
      </c>
      <c r="F18">
        <v>27.008600000000001</v>
      </c>
      <c r="G18">
        <v>26.112200000000001</v>
      </c>
      <c r="H18">
        <f t="shared" si="3"/>
        <v>21.227399999999999</v>
      </c>
      <c r="I18">
        <f t="shared" si="4"/>
        <v>1.4663000000000004</v>
      </c>
      <c r="J18" s="8">
        <f t="shared" si="0"/>
        <v>6.9075817104308603</v>
      </c>
      <c r="K18">
        <f t="shared" si="1"/>
        <v>0.89639999999999986</v>
      </c>
      <c r="L18" s="8">
        <f t="shared" si="2"/>
        <v>61.133465184477906</v>
      </c>
      <c r="M18" s="6">
        <f>AVERAGE(J18:J20)</f>
        <v>7.0154141513730544</v>
      </c>
      <c r="N18" s="17">
        <f>(M18/20)</f>
        <v>0.3507707075686527</v>
      </c>
      <c r="O18" s="6">
        <f>AVERAGE(L18:L20)</f>
        <v>63.27408948342589</v>
      </c>
      <c r="P18">
        <f t="shared" si="5"/>
        <v>69075.817104308604</v>
      </c>
      <c r="Q18">
        <f t="shared" si="6"/>
        <v>42228.440600356138</v>
      </c>
      <c r="R18">
        <f t="shared" si="7"/>
        <v>42.228440600356137</v>
      </c>
      <c r="T18">
        <f>(AVERAGE(R18:R20))</f>
        <v>44.401380872439063</v>
      </c>
      <c r="U18" s="6">
        <f>AVERAGE(P18:P20)</f>
        <v>70154.141513730559</v>
      </c>
      <c r="V18" s="6">
        <f>AVERAGE(Q18:Q20)</f>
        <v>44401.380872439062</v>
      </c>
      <c r="W18" s="11">
        <f>_xlfn.STDEV.S(J18:J20)</f>
        <v>9.450567213525278E-2</v>
      </c>
      <c r="X18" s="11">
        <f>_xlfn.STDEV.S(L18:L20)</f>
        <v>1.9101242497006947</v>
      </c>
      <c r="Y18" s="11">
        <f>_xlfn.STDEV.S(Q18:Q20)/1000</f>
        <v>1.9278472337031398</v>
      </c>
    </row>
    <row r="19" spans="1:25" x14ac:dyDescent="0.2">
      <c r="C19">
        <v>3</v>
      </c>
      <c r="D19">
        <v>24.623999999999999</v>
      </c>
      <c r="E19">
        <v>45.549100000000003</v>
      </c>
      <c r="F19">
        <v>26.106300000000001</v>
      </c>
      <c r="G19">
        <v>25.145700000000001</v>
      </c>
      <c r="H19">
        <f t="shared" si="3"/>
        <v>20.925100000000004</v>
      </c>
      <c r="I19">
        <f t="shared" si="4"/>
        <v>1.4823000000000022</v>
      </c>
      <c r="J19" s="8">
        <f t="shared" si="0"/>
        <v>7.0838371142790333</v>
      </c>
      <c r="K19">
        <f t="shared" si="1"/>
        <v>0.96059999999999945</v>
      </c>
      <c r="L19" s="8">
        <f t="shared" si="2"/>
        <v>64.804695405788166</v>
      </c>
      <c r="N19" s="17"/>
      <c r="P19">
        <f t="shared" si="5"/>
        <v>70838.371142790333</v>
      </c>
      <c r="Q19">
        <f t="shared" si="6"/>
        <v>45906.590649507016</v>
      </c>
      <c r="R19">
        <f t="shared" si="7"/>
        <v>45.906590649507017</v>
      </c>
      <c r="U19" s="8"/>
      <c r="V19" s="8">
        <f>V18/1000</f>
        <v>44.401380872439063</v>
      </c>
      <c r="W19" s="11"/>
      <c r="X19" s="11"/>
      <c r="Y19" s="11"/>
    </row>
    <row r="20" spans="1:25" x14ac:dyDescent="0.2">
      <c r="C20">
        <v>12</v>
      </c>
      <c r="D20">
        <v>25.659800000000001</v>
      </c>
      <c r="E20">
        <v>45.424999999999997</v>
      </c>
      <c r="F20">
        <v>27.054200000000002</v>
      </c>
      <c r="G20">
        <v>26.163399999999999</v>
      </c>
      <c r="H20">
        <f t="shared" si="3"/>
        <v>19.765199999999997</v>
      </c>
      <c r="I20">
        <f t="shared" si="4"/>
        <v>1.394400000000001</v>
      </c>
      <c r="J20" s="8">
        <f t="shared" si="0"/>
        <v>7.0548236294092712</v>
      </c>
      <c r="K20">
        <f t="shared" si="1"/>
        <v>0.89080000000000226</v>
      </c>
      <c r="L20" s="8">
        <f t="shared" si="2"/>
        <v>63.884107860011596</v>
      </c>
      <c r="N20" s="17"/>
      <c r="P20">
        <f t="shared" si="5"/>
        <v>70548.236294092712</v>
      </c>
      <c r="Q20">
        <f t="shared" si="6"/>
        <v>45069.111367454025</v>
      </c>
      <c r="R20">
        <f t="shared" si="7"/>
        <v>45.069111367454028</v>
      </c>
      <c r="U20" s="8"/>
      <c r="V20" s="8"/>
      <c r="W20" s="11"/>
      <c r="X20" s="11"/>
      <c r="Y20" s="11"/>
    </row>
    <row r="21" spans="1:25" x14ac:dyDescent="0.2">
      <c r="A21" s="16">
        <v>44498</v>
      </c>
      <c r="B21">
        <v>13</v>
      </c>
      <c r="C21">
        <v>84</v>
      </c>
      <c r="D21">
        <v>26.270499999999998</v>
      </c>
      <c r="E21">
        <v>54.731000000000002</v>
      </c>
      <c r="F21">
        <v>28.360499999999998</v>
      </c>
      <c r="G21">
        <v>27.039899999999999</v>
      </c>
      <c r="H21">
        <f t="shared" si="3"/>
        <v>28.460500000000003</v>
      </c>
      <c r="I21">
        <f t="shared" si="4"/>
        <v>2.09</v>
      </c>
      <c r="J21" s="8">
        <f t="shared" si="0"/>
        <v>7.3435111821647538</v>
      </c>
      <c r="K21">
        <f t="shared" si="1"/>
        <v>1.3205999999999989</v>
      </c>
      <c r="L21" s="8">
        <f t="shared" si="2"/>
        <v>63.186602870813346</v>
      </c>
      <c r="M21" s="6">
        <f>AVERAGE(J21:J23)</f>
        <v>7.4586553960533655</v>
      </c>
      <c r="N21" s="17">
        <f>(M21/20)</f>
        <v>0.37293276980266826</v>
      </c>
      <c r="O21" s="6">
        <f>AVERAGE(L21:L23)</f>
        <v>63.556872829739262</v>
      </c>
      <c r="P21">
        <f t="shared" si="5"/>
        <v>73435.111821647544</v>
      </c>
      <c r="Q21">
        <f t="shared" si="6"/>
        <v>46401.152474482136</v>
      </c>
      <c r="R21">
        <f t="shared" si="7"/>
        <v>46.401152474482139</v>
      </c>
      <c r="T21">
        <f>(AVERAGE(R21:R23))</f>
        <v>47.405588260723185</v>
      </c>
      <c r="U21" s="6">
        <f>AVERAGE(P21:P23)</f>
        <v>74586.553960533653</v>
      </c>
      <c r="V21" s="6">
        <f>AVERAGE(Q21:Q23)</f>
        <v>47405.588260723183</v>
      </c>
      <c r="W21" s="11">
        <f>_xlfn.STDEV.S(J21:J23)</f>
        <v>0.12611516385207078</v>
      </c>
      <c r="X21" s="11">
        <f>_xlfn.STDEV.S(L21:L23)</f>
        <v>0.42359805794054867</v>
      </c>
      <c r="Y21" s="11">
        <f>_xlfn.STDEV.S(Q21:Q23)/1000</f>
        <v>0.91508965912750695</v>
      </c>
    </row>
    <row r="22" spans="1:25" x14ac:dyDescent="0.2">
      <c r="C22">
        <v>8</v>
      </c>
      <c r="D22">
        <v>18.867000000000001</v>
      </c>
      <c r="E22">
        <v>42.931199999999997</v>
      </c>
      <c r="F22">
        <v>20.694299999999998</v>
      </c>
      <c r="G22">
        <v>19.534600000000001</v>
      </c>
      <c r="H22">
        <f t="shared" si="3"/>
        <v>24.064199999999996</v>
      </c>
      <c r="I22">
        <f>(F22-D22)</f>
        <v>1.8272999999999975</v>
      </c>
      <c r="J22" s="8">
        <f t="shared" si="0"/>
        <v>7.593437554541592</v>
      </c>
      <c r="K22">
        <f t="shared" si="1"/>
        <v>1.1596999999999973</v>
      </c>
      <c r="L22" s="8">
        <f t="shared" si="2"/>
        <v>63.465221912110707</v>
      </c>
      <c r="M22" s="6"/>
      <c r="N22" s="17"/>
      <c r="O22" s="6"/>
      <c r="P22">
        <f t="shared" si="5"/>
        <v>75934.375545415925</v>
      </c>
      <c r="Q22">
        <f t="shared" si="6"/>
        <v>48191.91994747374</v>
      </c>
      <c r="R22">
        <f t="shared" si="7"/>
        <v>48.191919947473743</v>
      </c>
      <c r="U22" s="6"/>
      <c r="V22" s="6">
        <f>(V21/1000)</f>
        <v>47.405588260723185</v>
      </c>
      <c r="W22" s="11"/>
      <c r="X22" s="11"/>
      <c r="Y22" s="11"/>
    </row>
    <row r="23" spans="1:25" x14ac:dyDescent="0.2">
      <c r="C23" t="s">
        <v>118</v>
      </c>
      <c r="D23">
        <v>22.047599999999999</v>
      </c>
      <c r="E23">
        <v>46.652999999999999</v>
      </c>
      <c r="F23">
        <v>23.878</v>
      </c>
      <c r="G23">
        <v>22.706199999999999</v>
      </c>
      <c r="H23">
        <f t="shared" si="3"/>
        <v>24.605399999999999</v>
      </c>
      <c r="I23">
        <f t="shared" si="4"/>
        <v>1.8304000000000009</v>
      </c>
      <c r="J23" s="8">
        <f t="shared" si="0"/>
        <v>7.4390174514537497</v>
      </c>
      <c r="K23">
        <f t="shared" si="1"/>
        <v>1.1718000000000011</v>
      </c>
      <c r="L23" s="8">
        <f t="shared" si="2"/>
        <v>64.018793706293735</v>
      </c>
      <c r="M23" s="6"/>
      <c r="N23" s="17"/>
      <c r="O23" s="6"/>
      <c r="P23">
        <f t="shared" si="5"/>
        <v>74390.174514537503</v>
      </c>
      <c r="Q23">
        <f t="shared" si="6"/>
        <v>47623.692360213652</v>
      </c>
      <c r="R23">
        <f t="shared" si="7"/>
        <v>47.623692360213653</v>
      </c>
      <c r="U23" s="6"/>
      <c r="V23" s="6"/>
      <c r="W23" s="11"/>
      <c r="X23" s="11"/>
      <c r="Y23" s="11"/>
    </row>
    <row r="24" spans="1:25" x14ac:dyDescent="0.2">
      <c r="A24" s="16">
        <v>44498</v>
      </c>
      <c r="B24">
        <v>13</v>
      </c>
      <c r="C24">
        <v>3</v>
      </c>
      <c r="D24">
        <v>24.6084</v>
      </c>
      <c r="E24">
        <v>45.988</v>
      </c>
      <c r="F24">
        <v>26.077200000000001</v>
      </c>
      <c r="G24">
        <v>25.132000000000001</v>
      </c>
      <c r="H24">
        <f t="shared" si="3"/>
        <v>21.3796</v>
      </c>
      <c r="I24">
        <f t="shared" si="4"/>
        <v>1.4688000000000017</v>
      </c>
      <c r="J24" s="8">
        <f t="shared" si="0"/>
        <v>6.8701004696065482</v>
      </c>
      <c r="K24">
        <f t="shared" si="1"/>
        <v>0.94519999999999982</v>
      </c>
      <c r="L24" s="8">
        <f t="shared" si="2"/>
        <v>64.351851851851777</v>
      </c>
      <c r="M24" s="6">
        <f t="shared" ref="M24:M84" si="8">AVERAGE(J24:J26)</f>
        <v>6.8977203714065061</v>
      </c>
      <c r="N24" s="17">
        <f t="shared" ref="N24:N87" si="9">(M24/20)</f>
        <v>0.3448860185703253</v>
      </c>
      <c r="O24" s="6">
        <f t="shared" ref="O24:O86" si="10">AVERAGE(L24:L26)</f>
        <v>64.884825593851318</v>
      </c>
      <c r="P24">
        <f t="shared" si="5"/>
        <v>68701.004696065473</v>
      </c>
      <c r="Q24">
        <f t="shared" si="6"/>
        <v>44210.368762745791</v>
      </c>
      <c r="R24">
        <f t="shared" si="7"/>
        <v>44.210368762745794</v>
      </c>
      <c r="T24">
        <f t="shared" ref="T24:T87" si="11">(AVERAGE(R24:R26))</f>
        <v>44.755707911915124</v>
      </c>
      <c r="U24" s="6">
        <f t="shared" ref="U24:U87" si="12">AVERAGE(P24:P26)</f>
        <v>68977.203714065065</v>
      </c>
      <c r="V24" s="6">
        <f t="shared" ref="V24:V87" si="13">AVERAGE(Q24:Q26)</f>
        <v>44755.707911915124</v>
      </c>
      <c r="W24" s="11">
        <f t="shared" ref="W24:W33" si="14">_xlfn.STDEV.S(J24:J26)</f>
        <v>8.3420617894085863E-2</v>
      </c>
      <c r="X24" s="11">
        <f t="shared" ref="X24:X33" si="15">_xlfn.STDEV.S(L24:L26)</f>
        <v>0.48346740554453194</v>
      </c>
      <c r="Y24" s="11"/>
    </row>
    <row r="25" spans="1:25" x14ac:dyDescent="0.2">
      <c r="C25" t="s">
        <v>157</v>
      </c>
      <c r="D25">
        <v>24.603999999999999</v>
      </c>
      <c r="E25">
        <v>49.969900000000003</v>
      </c>
      <c r="F25">
        <v>26.3369</v>
      </c>
      <c r="G25">
        <v>25.205400000000001</v>
      </c>
      <c r="H25">
        <f t="shared" si="3"/>
        <v>25.365900000000003</v>
      </c>
      <c r="I25">
        <f t="shared" si="4"/>
        <v>1.7329000000000008</v>
      </c>
      <c r="J25" s="8">
        <f t="shared" si="0"/>
        <v>6.8316125191694388</v>
      </c>
      <c r="K25">
        <f t="shared" si="1"/>
        <v>1.1314999999999991</v>
      </c>
      <c r="L25" s="8">
        <f t="shared" si="2"/>
        <v>65.295169946332649</v>
      </c>
      <c r="M25" s="6"/>
      <c r="N25" s="17"/>
      <c r="O25" s="6"/>
      <c r="P25">
        <f t="shared" si="5"/>
        <v>68316.125191694387</v>
      </c>
      <c r="Q25">
        <f t="shared" si="6"/>
        <v>44607.130044666221</v>
      </c>
      <c r="R25">
        <f t="shared" si="7"/>
        <v>44.607130044666221</v>
      </c>
      <c r="U25" s="6"/>
      <c r="V25" s="6"/>
      <c r="W25" s="11"/>
      <c r="X25" s="11"/>
      <c r="Y25" s="11"/>
    </row>
    <row r="26" spans="1:25" x14ac:dyDescent="0.2">
      <c r="C26">
        <v>87</v>
      </c>
      <c r="D26">
        <v>22.899799999999999</v>
      </c>
      <c r="E26">
        <v>47.841700000000003</v>
      </c>
      <c r="F26">
        <v>24.643599999999999</v>
      </c>
      <c r="G26">
        <v>23.51</v>
      </c>
      <c r="H26">
        <f t="shared" si="3"/>
        <v>24.941900000000004</v>
      </c>
      <c r="I26">
        <f t="shared" si="4"/>
        <v>1.7438000000000002</v>
      </c>
      <c r="J26" s="8">
        <f t="shared" si="0"/>
        <v>6.9914481254435303</v>
      </c>
      <c r="K26">
        <f t="shared" si="1"/>
        <v>1.1335999999999977</v>
      </c>
      <c r="L26" s="8">
        <f t="shared" si="2"/>
        <v>65.007454983369513</v>
      </c>
      <c r="M26" s="6"/>
      <c r="N26" s="17"/>
      <c r="O26" s="6"/>
      <c r="P26">
        <f t="shared" si="5"/>
        <v>69914.481254435304</v>
      </c>
      <c r="Q26">
        <f t="shared" si="6"/>
        <v>45449.624928333345</v>
      </c>
      <c r="R26">
        <f t="shared" si="7"/>
        <v>45.449624928333343</v>
      </c>
      <c r="U26" s="6"/>
      <c r="V26" s="6"/>
      <c r="W26" s="11"/>
      <c r="X26" s="11"/>
      <c r="Y26" s="11"/>
    </row>
    <row r="27" spans="1:25" x14ac:dyDescent="0.2">
      <c r="A27" s="16">
        <v>44501</v>
      </c>
      <c r="B27">
        <v>16</v>
      </c>
      <c r="C27">
        <v>87</v>
      </c>
      <c r="D27">
        <v>22.9055</v>
      </c>
      <c r="E27">
        <v>47.637599999999999</v>
      </c>
      <c r="F27">
        <v>24.6004</v>
      </c>
      <c r="G27">
        <v>23.491399999999999</v>
      </c>
      <c r="H27">
        <f t="shared" si="3"/>
        <v>24.732099999999999</v>
      </c>
      <c r="I27">
        <f t="shared" si="4"/>
        <v>1.6949000000000005</v>
      </c>
      <c r="J27" s="8">
        <f t="shared" si="0"/>
        <v>6.8530371460571509</v>
      </c>
      <c r="K27">
        <f t="shared" si="1"/>
        <v>1.1090000000000018</v>
      </c>
      <c r="L27" s="8">
        <f t="shared" si="2"/>
        <v>65.431588884300041</v>
      </c>
      <c r="M27" s="6">
        <f t="shared" si="8"/>
        <v>6.8847943962227331</v>
      </c>
      <c r="N27" s="17">
        <f t="shared" si="9"/>
        <v>0.34423971981113666</v>
      </c>
      <c r="O27" s="6">
        <f t="shared" si="10"/>
        <v>65.746511483076276</v>
      </c>
      <c r="P27">
        <f t="shared" si="5"/>
        <v>68530.371460571507</v>
      </c>
      <c r="Q27">
        <f t="shared" si="6"/>
        <v>44840.510914964834</v>
      </c>
      <c r="R27">
        <f t="shared" si="7"/>
        <v>44.840510914964831</v>
      </c>
      <c r="T27">
        <f t="shared" si="11"/>
        <v>45.270950648911658</v>
      </c>
      <c r="U27" s="6">
        <f t="shared" si="12"/>
        <v>68847.943962227335</v>
      </c>
      <c r="V27" s="6">
        <f t="shared" si="13"/>
        <v>45270.950648911668</v>
      </c>
      <c r="W27" s="11">
        <f t="shared" si="14"/>
        <v>0.14479099588893019</v>
      </c>
      <c r="X27" s="11">
        <f t="shared" si="15"/>
        <v>0.6249788338281409</v>
      </c>
      <c r="Y27" s="11"/>
    </row>
    <row r="28" spans="1:25" x14ac:dyDescent="0.2">
      <c r="C28">
        <v>1</v>
      </c>
      <c r="D28">
        <v>36.242199999999997</v>
      </c>
      <c r="E28">
        <v>68.604200000000006</v>
      </c>
      <c r="F28">
        <v>38.5214</v>
      </c>
      <c r="G28">
        <v>37.006500000000003</v>
      </c>
      <c r="H28">
        <f t="shared" si="3"/>
        <v>32.362000000000009</v>
      </c>
      <c r="I28">
        <f t="shared" si="4"/>
        <v>2.279200000000003</v>
      </c>
      <c r="J28" s="8">
        <f t="shared" si="0"/>
        <v>7.0428280081577226</v>
      </c>
      <c r="K28">
        <f t="shared" si="1"/>
        <v>1.5148999999999972</v>
      </c>
      <c r="L28" s="8">
        <f t="shared" si="2"/>
        <v>66.466303966303769</v>
      </c>
      <c r="M28" s="6"/>
      <c r="N28" s="17"/>
      <c r="O28" s="6"/>
      <c r="P28">
        <f t="shared" si="5"/>
        <v>70428.280081577221</v>
      </c>
      <c r="Q28">
        <f t="shared" si="6"/>
        <v>46811.074717260883</v>
      </c>
      <c r="R28">
        <f t="shared" si="7"/>
        <v>46.81107471726088</v>
      </c>
      <c r="U28" s="6"/>
      <c r="V28" s="6"/>
      <c r="W28" s="11"/>
      <c r="X28" s="11"/>
      <c r="Y28" s="11"/>
    </row>
    <row r="29" spans="1:25" x14ac:dyDescent="0.2">
      <c r="C29">
        <v>30</v>
      </c>
      <c r="D29">
        <v>44.522100000000002</v>
      </c>
      <c r="E29">
        <v>72.066599999999994</v>
      </c>
      <c r="F29">
        <v>46.383699999999997</v>
      </c>
      <c r="G29">
        <v>45.167299999999997</v>
      </c>
      <c r="H29">
        <f t="shared" si="3"/>
        <v>27.544499999999992</v>
      </c>
      <c r="I29">
        <f t="shared" si="4"/>
        <v>1.8615999999999957</v>
      </c>
      <c r="J29" s="8">
        <f t="shared" si="0"/>
        <v>6.758518034453326</v>
      </c>
      <c r="K29">
        <f t="shared" si="1"/>
        <v>1.2164000000000001</v>
      </c>
      <c r="L29" s="8">
        <f t="shared" si="2"/>
        <v>65.341641598625003</v>
      </c>
      <c r="M29" s="6"/>
      <c r="N29" s="17"/>
      <c r="O29" s="6"/>
      <c r="P29">
        <f t="shared" si="5"/>
        <v>67585.180344533263</v>
      </c>
      <c r="Q29">
        <f t="shared" si="6"/>
        <v>44161.266314509267</v>
      </c>
      <c r="R29">
        <f t="shared" si="7"/>
        <v>44.16126631450927</v>
      </c>
      <c r="U29" s="6"/>
      <c r="V29" s="6"/>
      <c r="W29" s="11"/>
      <c r="X29" s="11"/>
      <c r="Y29" s="11"/>
    </row>
    <row r="30" spans="1:25" x14ac:dyDescent="0.2">
      <c r="A30" s="16">
        <v>44501</v>
      </c>
      <c r="B30">
        <v>16</v>
      </c>
      <c r="C30">
        <v>84</v>
      </c>
      <c r="D30">
        <v>26.271599999999999</v>
      </c>
      <c r="E30">
        <v>47.456800000000001</v>
      </c>
      <c r="F30">
        <v>27.619800000000001</v>
      </c>
      <c r="G30">
        <v>26.73</v>
      </c>
      <c r="H30">
        <f t="shared" si="3"/>
        <v>21.185200000000002</v>
      </c>
      <c r="I30">
        <f t="shared" si="4"/>
        <v>1.3482000000000021</v>
      </c>
      <c r="J30" s="8">
        <f t="shared" si="0"/>
        <v>6.3638766686177242</v>
      </c>
      <c r="K30">
        <f t="shared" si="1"/>
        <v>0.88980000000000103</v>
      </c>
      <c r="L30" s="8">
        <f t="shared" si="2"/>
        <v>65.999109924343543</v>
      </c>
      <c r="M30" s="6">
        <f t="shared" si="8"/>
        <v>6.4317167567913041</v>
      </c>
      <c r="N30" s="17">
        <f t="shared" si="9"/>
        <v>0.32158583783956518</v>
      </c>
      <c r="O30" s="6">
        <f t="shared" si="10"/>
        <v>65.576626602464103</v>
      </c>
      <c r="P30">
        <f t="shared" si="5"/>
        <v>63638.766686177238</v>
      </c>
      <c r="Q30">
        <f t="shared" si="6"/>
        <v>42001.019579706634</v>
      </c>
      <c r="R30">
        <f t="shared" si="7"/>
        <v>42.001019579706636</v>
      </c>
      <c r="T30">
        <f t="shared" si="11"/>
        <v>42.175017126831541</v>
      </c>
      <c r="U30" s="6">
        <f t="shared" si="12"/>
        <v>64317.167567913035</v>
      </c>
      <c r="V30" s="6">
        <f t="shared" si="13"/>
        <v>42175.017126831539</v>
      </c>
      <c r="W30" s="11">
        <f t="shared" si="14"/>
        <v>0.15173560026981719</v>
      </c>
      <c r="X30" s="11">
        <f t="shared" si="15"/>
        <v>0.37110385103123028</v>
      </c>
      <c r="Y30" s="11"/>
    </row>
    <row r="31" spans="1:25" x14ac:dyDescent="0.2">
      <c r="C31" t="s">
        <v>31</v>
      </c>
      <c r="D31">
        <v>24.4452</v>
      </c>
      <c r="E31">
        <v>45.580500000000001</v>
      </c>
      <c r="F31">
        <v>25.8413</v>
      </c>
      <c r="G31">
        <v>24.929600000000001</v>
      </c>
      <c r="H31">
        <f t="shared" si="3"/>
        <v>21.135300000000001</v>
      </c>
      <c r="I31">
        <f t="shared" si="4"/>
        <v>1.3961000000000006</v>
      </c>
      <c r="J31" s="8">
        <f t="shared" si="0"/>
        <v>6.6055367087290016</v>
      </c>
      <c r="K31">
        <f t="shared" si="1"/>
        <v>0.91169999999999973</v>
      </c>
      <c r="L31" s="8">
        <f t="shared" si="2"/>
        <v>65.303345032590741</v>
      </c>
      <c r="M31" s="6"/>
      <c r="N31" s="17"/>
      <c r="O31" s="6"/>
      <c r="P31">
        <f t="shared" si="5"/>
        <v>66055.367087290011</v>
      </c>
      <c r="Q31">
        <f t="shared" si="6"/>
        <v>43136.364281557377</v>
      </c>
      <c r="R31">
        <f t="shared" si="7"/>
        <v>43.136364281557377</v>
      </c>
      <c r="U31" s="6"/>
      <c r="V31" s="6"/>
      <c r="W31" s="11"/>
      <c r="X31" s="11"/>
      <c r="Y31" s="11"/>
    </row>
    <row r="32" spans="1:25" x14ac:dyDescent="0.2">
      <c r="C32" t="s">
        <v>29</v>
      </c>
      <c r="D32">
        <v>25.541799999999999</v>
      </c>
      <c r="E32">
        <v>46.42</v>
      </c>
      <c r="F32">
        <v>26.862500000000001</v>
      </c>
      <c r="G32">
        <v>25.9984</v>
      </c>
      <c r="H32">
        <f t="shared" si="3"/>
        <v>20.878200000000003</v>
      </c>
      <c r="I32">
        <f t="shared" si="4"/>
        <v>1.3207000000000022</v>
      </c>
      <c r="J32" s="8">
        <f t="shared" si="0"/>
        <v>6.3257368930271864</v>
      </c>
      <c r="K32">
        <f t="shared" si="1"/>
        <v>0.86410000000000053</v>
      </c>
      <c r="L32" s="8">
        <f t="shared" si="2"/>
        <v>65.427424850458024</v>
      </c>
      <c r="M32" s="6"/>
      <c r="N32" s="17"/>
      <c r="O32" s="6"/>
      <c r="P32">
        <f t="shared" si="5"/>
        <v>63257.36893027187</v>
      </c>
      <c r="Q32">
        <f t="shared" si="6"/>
        <v>41387.667519230607</v>
      </c>
      <c r="R32">
        <f t="shared" si="7"/>
        <v>41.387667519230604</v>
      </c>
      <c r="U32" s="6"/>
      <c r="V32" s="6"/>
      <c r="W32" s="11"/>
      <c r="X32" s="11"/>
      <c r="Y32" s="11"/>
    </row>
    <row r="33" spans="1:25" x14ac:dyDescent="0.2">
      <c r="A33" s="16">
        <v>44503</v>
      </c>
      <c r="B33">
        <v>18</v>
      </c>
      <c r="C33">
        <v>2</v>
      </c>
      <c r="D33">
        <v>36.3065</v>
      </c>
      <c r="E33">
        <v>59.133800000000001</v>
      </c>
      <c r="F33">
        <v>37.606900000000003</v>
      </c>
      <c r="G33">
        <v>36.793199999999999</v>
      </c>
      <c r="H33">
        <f t="shared" si="3"/>
        <v>22.827300000000001</v>
      </c>
      <c r="I33">
        <f t="shared" si="4"/>
        <v>1.3004000000000033</v>
      </c>
      <c r="J33" s="8">
        <f t="shared" si="0"/>
        <v>5.6966877379278458</v>
      </c>
      <c r="K33">
        <f t="shared" si="1"/>
        <v>0.81370000000000431</v>
      </c>
      <c r="L33" s="8">
        <f t="shared" si="2"/>
        <v>62.573054444786393</v>
      </c>
      <c r="M33" s="6">
        <f t="shared" si="8"/>
        <v>6.6016261002826226</v>
      </c>
      <c r="N33" s="17">
        <f t="shared" si="9"/>
        <v>0.33008130501413113</v>
      </c>
      <c r="O33" s="6">
        <f t="shared" si="10"/>
        <v>64.761100640683949</v>
      </c>
      <c r="P33">
        <f t="shared" si="5"/>
        <v>56966.877379278463</v>
      </c>
      <c r="Q33">
        <f t="shared" si="6"/>
        <v>35645.915198030612</v>
      </c>
      <c r="R33">
        <f t="shared" si="7"/>
        <v>35.645915198030615</v>
      </c>
      <c r="T33">
        <f t="shared" si="11"/>
        <v>42.867488963532544</v>
      </c>
      <c r="U33" s="6">
        <f t="shared" si="12"/>
        <v>66016.261002826228</v>
      </c>
      <c r="V33" s="6">
        <f t="shared" si="13"/>
        <v>42867.488963532545</v>
      </c>
      <c r="W33" s="11">
        <f t="shared" si="14"/>
        <v>0.85371966493205809</v>
      </c>
      <c r="X33" s="11">
        <f t="shared" si="15"/>
        <v>2.017435089123</v>
      </c>
      <c r="Y33" s="11"/>
    </row>
    <row r="34" spans="1:25" x14ac:dyDescent="0.2">
      <c r="C34" t="s">
        <v>170</v>
      </c>
      <c r="D34">
        <v>19.9969</v>
      </c>
      <c r="E34">
        <v>45.707599999999999</v>
      </c>
      <c r="F34">
        <v>21.723500000000001</v>
      </c>
      <c r="G34">
        <v>20.598400000000002</v>
      </c>
      <c r="H34">
        <f t="shared" si="3"/>
        <v>25.710699999999999</v>
      </c>
      <c r="I34">
        <f t="shared" si="4"/>
        <v>1.7266000000000012</v>
      </c>
      <c r="J34" s="8">
        <f t="shared" si="0"/>
        <v>6.7154919936057791</v>
      </c>
      <c r="K34">
        <f t="shared" si="1"/>
        <v>1.1250999999999998</v>
      </c>
      <c r="L34" s="8">
        <f t="shared" si="2"/>
        <v>65.16274759643224</v>
      </c>
      <c r="M34" s="6"/>
      <c r="N34" s="17"/>
      <c r="O34" s="6"/>
      <c r="P34">
        <f t="shared" si="5"/>
        <v>67154.919936057791</v>
      </c>
      <c r="Q34">
        <f t="shared" si="6"/>
        <v>43759.990976519497</v>
      </c>
      <c r="R34">
        <f t="shared" si="7"/>
        <v>43.759990976519497</v>
      </c>
      <c r="U34" s="6"/>
      <c r="V34" s="6"/>
      <c r="W34" s="11"/>
      <c r="X34" s="11"/>
      <c r="Y34" s="11"/>
    </row>
    <row r="35" spans="1:25" x14ac:dyDescent="0.2">
      <c r="C35" t="s">
        <v>171</v>
      </c>
      <c r="D35">
        <v>43.679000000000002</v>
      </c>
      <c r="E35">
        <v>72.057000000000002</v>
      </c>
      <c r="F35">
        <v>45.776899999999998</v>
      </c>
      <c r="G35">
        <v>44.380800000000001</v>
      </c>
      <c r="H35">
        <f t="shared" si="3"/>
        <v>28.378</v>
      </c>
      <c r="I35">
        <f t="shared" si="4"/>
        <v>2.0978999999999957</v>
      </c>
      <c r="J35" s="8">
        <f t="shared" si="0"/>
        <v>7.3926985693142422</v>
      </c>
      <c r="K35">
        <f t="shared" si="1"/>
        <v>1.396099999999997</v>
      </c>
      <c r="L35" s="8">
        <f t="shared" si="2"/>
        <v>66.5474998808332</v>
      </c>
      <c r="M35" s="6"/>
      <c r="N35" s="17"/>
      <c r="O35" s="6"/>
      <c r="P35">
        <f t="shared" si="5"/>
        <v>73926.985693142415</v>
      </c>
      <c r="Q35">
        <f t="shared" si="6"/>
        <v>49196.560716047534</v>
      </c>
      <c r="R35">
        <f t="shared" si="7"/>
        <v>49.196560716047536</v>
      </c>
      <c r="U35" s="6"/>
      <c r="V35" s="6"/>
      <c r="W35" s="11"/>
      <c r="X35" s="11"/>
      <c r="Y35" s="11"/>
    </row>
    <row r="36" spans="1:25" x14ac:dyDescent="0.2">
      <c r="A36" s="16">
        <v>44503</v>
      </c>
      <c r="B36">
        <v>18</v>
      </c>
      <c r="C36" t="s">
        <v>157</v>
      </c>
      <c r="D36">
        <v>24.5945</v>
      </c>
      <c r="E36">
        <v>49.299399999999999</v>
      </c>
      <c r="F36">
        <v>26.094799999999999</v>
      </c>
      <c r="G36">
        <v>25.1038</v>
      </c>
      <c r="H36">
        <f t="shared" si="3"/>
        <v>24.704899999999999</v>
      </c>
      <c r="I36">
        <f t="shared" si="4"/>
        <v>1.5002999999999993</v>
      </c>
      <c r="J36" s="8">
        <f t="shared" si="0"/>
        <v>6.0728843265910788</v>
      </c>
      <c r="K36">
        <f t="shared" si="1"/>
        <v>0.99099999999999966</v>
      </c>
      <c r="L36" s="8">
        <f t="shared" si="2"/>
        <v>66.053455975471579</v>
      </c>
      <c r="M36" s="6">
        <f t="shared" si="8"/>
        <v>6.6932705821156802</v>
      </c>
      <c r="N36" s="17">
        <f t="shared" si="9"/>
        <v>0.33466352910578401</v>
      </c>
      <c r="O36" s="6">
        <f t="shared" si="10"/>
        <v>67.198247515616927</v>
      </c>
      <c r="P36">
        <f t="shared" si="5"/>
        <v>60728.843265910786</v>
      </c>
      <c r="Q36">
        <f t="shared" si="6"/>
        <v>40113.499751061514</v>
      </c>
      <c r="R36">
        <f t="shared" si="7"/>
        <v>40.113499751061511</v>
      </c>
      <c r="T36">
        <f t="shared" si="11"/>
        <v>45.04439456567124</v>
      </c>
      <c r="U36" s="6">
        <f t="shared" si="12"/>
        <v>66932.705821156807</v>
      </c>
      <c r="V36" s="6">
        <f t="shared" si="13"/>
        <v>45044.394565671239</v>
      </c>
      <c r="W36" s="11"/>
      <c r="X36" s="11"/>
      <c r="Y36" s="11"/>
    </row>
    <row r="37" spans="1:25" x14ac:dyDescent="0.2">
      <c r="C37">
        <v>31</v>
      </c>
      <c r="D37">
        <v>25.2347</v>
      </c>
      <c r="E37">
        <v>48.484499999999997</v>
      </c>
      <c r="F37">
        <v>26.746500000000001</v>
      </c>
      <c r="G37">
        <v>25.7361</v>
      </c>
      <c r="H37">
        <f t="shared" si="3"/>
        <v>23.249799999999997</v>
      </c>
      <c r="I37">
        <f t="shared" si="4"/>
        <v>1.5118000000000009</v>
      </c>
      <c r="J37" s="8">
        <f t="shared" si="0"/>
        <v>6.5024215262066827</v>
      </c>
      <c r="K37">
        <f t="shared" si="1"/>
        <v>1.0104000000000006</v>
      </c>
      <c r="L37" s="8">
        <f t="shared" si="2"/>
        <v>66.83423733298055</v>
      </c>
      <c r="M37" s="6"/>
      <c r="N37" s="17"/>
      <c r="O37" s="6"/>
      <c r="P37">
        <f t="shared" si="5"/>
        <v>65024.21526206682</v>
      </c>
      <c r="Q37">
        <f t="shared" si="6"/>
        <v>43458.4383521579</v>
      </c>
      <c r="R37">
        <f t="shared" si="7"/>
        <v>43.458438352157899</v>
      </c>
      <c r="U37" s="6">
        <f t="shared" si="12"/>
        <v>67857.350372754372</v>
      </c>
      <c r="V37" s="6"/>
      <c r="W37" s="11"/>
      <c r="X37" s="11"/>
      <c r="Y37" s="11"/>
    </row>
    <row r="38" spans="1:25" x14ac:dyDescent="0.2">
      <c r="C38" t="s">
        <v>168</v>
      </c>
      <c r="D38">
        <v>42.232799999999997</v>
      </c>
      <c r="E38">
        <v>61.041499999999999</v>
      </c>
      <c r="F38">
        <v>43.644300000000001</v>
      </c>
      <c r="G38">
        <v>42.674500000000002</v>
      </c>
      <c r="H38">
        <f t="shared" si="3"/>
        <v>18.808700000000002</v>
      </c>
      <c r="I38">
        <f t="shared" si="4"/>
        <v>1.4115000000000038</v>
      </c>
      <c r="J38" s="8">
        <f t="shared" si="0"/>
        <v>7.5045058935492808</v>
      </c>
      <c r="K38">
        <f t="shared" si="1"/>
        <v>0.96979999999999933</v>
      </c>
      <c r="L38" s="8">
        <f t="shared" si="2"/>
        <v>68.707049238398639</v>
      </c>
      <c r="M38" s="6"/>
      <c r="N38" s="17"/>
      <c r="O38" s="6"/>
      <c r="P38">
        <f t="shared" si="5"/>
        <v>75045.058935492809</v>
      </c>
      <c r="Q38">
        <f t="shared" si="6"/>
        <v>51561.245593794316</v>
      </c>
      <c r="R38">
        <f t="shared" si="7"/>
        <v>51.561245593794318</v>
      </c>
      <c r="U38" s="6">
        <f t="shared" si="12"/>
        <v>64996.572318820799</v>
      </c>
      <c r="V38" s="6"/>
      <c r="W38" s="11"/>
      <c r="X38" s="11"/>
      <c r="Y38" s="11"/>
    </row>
    <row r="39" spans="1:25" x14ac:dyDescent="0.2">
      <c r="A39" s="16">
        <v>44505</v>
      </c>
      <c r="B39">
        <v>20</v>
      </c>
      <c r="C39" t="s">
        <v>163</v>
      </c>
      <c r="D39">
        <v>24.627400000000002</v>
      </c>
      <c r="E39">
        <v>45.369799999999998</v>
      </c>
      <c r="F39">
        <v>25.944600000000001</v>
      </c>
      <c r="G39">
        <v>25.082000000000001</v>
      </c>
      <c r="H39">
        <f t="shared" si="3"/>
        <v>20.742399999999996</v>
      </c>
      <c r="I39">
        <f t="shared" si="4"/>
        <v>1.3171999999999997</v>
      </c>
      <c r="J39" s="8">
        <f t="shared" si="0"/>
        <v>6.3502776920703479</v>
      </c>
      <c r="K39">
        <f t="shared" si="1"/>
        <v>0.86260000000000048</v>
      </c>
      <c r="L39" s="8">
        <f t="shared" si="2"/>
        <v>65.487397509869467</v>
      </c>
      <c r="M39" s="6">
        <f t="shared" si="8"/>
        <v>6.0980503664118446</v>
      </c>
      <c r="N39" s="17">
        <f t="shared" si="9"/>
        <v>0.30490251832059223</v>
      </c>
      <c r="O39" s="6">
        <f t="shared" si="10"/>
        <v>81.601148308232382</v>
      </c>
      <c r="P39">
        <f t="shared" si="5"/>
        <v>63502.77692070348</v>
      </c>
      <c r="Q39">
        <f t="shared" si="6"/>
        <v>41586.315951866738</v>
      </c>
      <c r="R39">
        <f t="shared" si="7"/>
        <v>41.586315951866737</v>
      </c>
      <c r="T39">
        <f t="shared" si="11"/>
        <v>49.061614199320822</v>
      </c>
      <c r="U39" s="6">
        <f t="shared" si="12"/>
        <v>60980.503664118449</v>
      </c>
      <c r="V39" s="6">
        <f t="shared" si="13"/>
        <v>49061.614199320837</v>
      </c>
      <c r="W39" s="11"/>
      <c r="X39" s="11"/>
      <c r="Y39" s="11"/>
    </row>
    <row r="40" spans="1:25" x14ac:dyDescent="0.2">
      <c r="C40">
        <v>31</v>
      </c>
      <c r="D40">
        <v>25.2392</v>
      </c>
      <c r="E40">
        <v>47.779200000000003</v>
      </c>
      <c r="F40">
        <v>26.511399999999998</v>
      </c>
      <c r="G40">
        <v>25.082000000000001</v>
      </c>
      <c r="H40">
        <f t="shared" si="3"/>
        <v>22.540000000000003</v>
      </c>
      <c r="I40">
        <f t="shared" si="4"/>
        <v>1.272199999999998</v>
      </c>
      <c r="J40" s="8">
        <f t="shared" si="0"/>
        <v>5.6441881100266098</v>
      </c>
      <c r="K40">
        <f t="shared" si="1"/>
        <v>1.4293999999999976</v>
      </c>
      <c r="L40" s="8">
        <f t="shared" si="2"/>
        <v>112.35654771262378</v>
      </c>
      <c r="M40" s="6"/>
      <c r="N40" s="17"/>
      <c r="O40" s="6"/>
      <c r="P40">
        <f t="shared" si="5"/>
        <v>56441.881100266102</v>
      </c>
      <c r="Q40">
        <f t="shared" si="6"/>
        <v>63416.149068322869</v>
      </c>
      <c r="R40">
        <f t="shared" si="7"/>
        <v>63.416149068322866</v>
      </c>
      <c r="U40" s="6">
        <f t="shared" si="12"/>
        <v>54801.297924132501</v>
      </c>
      <c r="V40" s="6"/>
      <c r="W40" s="11"/>
      <c r="X40" s="11"/>
      <c r="Y40" s="11"/>
    </row>
    <row r="41" spans="1:25" x14ac:dyDescent="0.2">
      <c r="C41" t="s">
        <v>73</v>
      </c>
      <c r="D41">
        <v>38.845500000000001</v>
      </c>
      <c r="E41">
        <v>60.167200000000001</v>
      </c>
      <c r="F41">
        <v>40.188699999999997</v>
      </c>
      <c r="G41">
        <v>39.289299999999997</v>
      </c>
      <c r="H41">
        <f t="shared" si="3"/>
        <v>21.3217</v>
      </c>
      <c r="I41">
        <f t="shared" si="4"/>
        <v>1.343199999999996</v>
      </c>
      <c r="J41" s="8">
        <f t="shared" si="0"/>
        <v>6.2996852971385771</v>
      </c>
      <c r="K41">
        <f t="shared" si="1"/>
        <v>0.89939999999999998</v>
      </c>
      <c r="L41" s="8">
        <f t="shared" si="2"/>
        <v>66.9594997022039</v>
      </c>
      <c r="M41" s="6"/>
      <c r="N41" s="17"/>
      <c r="O41" s="6"/>
      <c r="P41">
        <f t="shared" si="5"/>
        <v>62996.852971385772</v>
      </c>
      <c r="Q41">
        <f t="shared" si="6"/>
        <v>42182.377577772881</v>
      </c>
      <c r="R41">
        <f t="shared" si="7"/>
        <v>42.182377577772883</v>
      </c>
      <c r="U41" s="6">
        <f t="shared" si="12"/>
        <v>56717.265925407912</v>
      </c>
      <c r="V41" s="6"/>
      <c r="W41" s="11"/>
      <c r="X41" s="11"/>
      <c r="Y41" s="11"/>
    </row>
    <row r="42" spans="1:25" x14ac:dyDescent="0.2">
      <c r="A42" s="16">
        <v>44505</v>
      </c>
      <c r="B42">
        <v>20</v>
      </c>
      <c r="C42" t="s">
        <v>31</v>
      </c>
      <c r="D42">
        <v>24.440999999999999</v>
      </c>
      <c r="E42">
        <v>47.819099999999999</v>
      </c>
      <c r="F42">
        <v>25.4922</v>
      </c>
      <c r="G42">
        <v>24.765899999999998</v>
      </c>
      <c r="H42">
        <f t="shared" si="3"/>
        <v>23.3781</v>
      </c>
      <c r="I42">
        <f t="shared" si="4"/>
        <v>1.0512000000000015</v>
      </c>
      <c r="J42" s="8">
        <f t="shared" si="0"/>
        <v>4.4965159700745634</v>
      </c>
      <c r="K42">
        <f t="shared" si="1"/>
        <v>0.72630000000000194</v>
      </c>
      <c r="L42" s="8">
        <f t="shared" si="2"/>
        <v>69.092465753424747</v>
      </c>
      <c r="M42" s="6">
        <f t="shared" si="8"/>
        <v>5.6223145811466173</v>
      </c>
      <c r="N42" s="17">
        <f t="shared" si="9"/>
        <v>0.28111572905733084</v>
      </c>
      <c r="O42" s="6">
        <f t="shared" si="10"/>
        <v>67.67699963191302</v>
      </c>
      <c r="P42">
        <f t="shared" si="5"/>
        <v>44965.159700745629</v>
      </c>
      <c r="Q42">
        <f t="shared" si="6"/>
        <v>31067.53756721042</v>
      </c>
      <c r="R42">
        <f t="shared" si="7"/>
        <v>31.067537567210419</v>
      </c>
      <c r="T42">
        <f t="shared" si="11"/>
        <v>37.970505908523506</v>
      </c>
      <c r="U42" s="6">
        <f t="shared" si="12"/>
        <v>56223.145811466173</v>
      </c>
      <c r="V42" s="6">
        <f t="shared" si="13"/>
        <v>37970.505908523504</v>
      </c>
      <c r="W42" s="11"/>
      <c r="X42" s="11"/>
      <c r="Y42" s="11"/>
    </row>
    <row r="43" spans="1:25" x14ac:dyDescent="0.2">
      <c r="C43">
        <v>12</v>
      </c>
      <c r="D43">
        <v>25.6584</v>
      </c>
      <c r="E43">
        <v>47.115299999999998</v>
      </c>
      <c r="F43">
        <v>26.992799999999999</v>
      </c>
      <c r="G43">
        <v>26.0989</v>
      </c>
      <c r="H43">
        <f t="shared" si="3"/>
        <v>21.456899999999997</v>
      </c>
      <c r="I43">
        <f t="shared" si="4"/>
        <v>1.3343999999999987</v>
      </c>
      <c r="J43" s="8">
        <f t="shared" si="0"/>
        <v>6.2189785104092339</v>
      </c>
      <c r="K43">
        <f t="shared" si="1"/>
        <v>0.89389999999999858</v>
      </c>
      <c r="L43" s="8">
        <f t="shared" si="2"/>
        <v>66.988908872901646</v>
      </c>
      <c r="M43" s="6"/>
      <c r="N43" s="17"/>
      <c r="O43" s="6"/>
      <c r="P43">
        <f t="shared" si="5"/>
        <v>62189.785104092334</v>
      </c>
      <c r="Q43">
        <f t="shared" si="6"/>
        <v>41660.258471633773</v>
      </c>
      <c r="R43">
        <f t="shared" si="7"/>
        <v>41.660258471633774</v>
      </c>
      <c r="U43" s="6">
        <f t="shared" si="12"/>
        <v>61645.437082626253</v>
      </c>
      <c r="V43" s="6"/>
      <c r="W43" s="11"/>
      <c r="X43" s="11"/>
      <c r="Y43" s="11"/>
    </row>
    <row r="44" spans="1:25" x14ac:dyDescent="0.2">
      <c r="C44">
        <v>87</v>
      </c>
      <c r="D44">
        <v>22.904199999999999</v>
      </c>
      <c r="E44">
        <v>46.267800000000001</v>
      </c>
      <c r="F44">
        <v>24.3414</v>
      </c>
      <c r="G44">
        <v>23.379200000000001</v>
      </c>
      <c r="H44">
        <f t="shared" si="3"/>
        <v>23.363600000000002</v>
      </c>
      <c r="I44">
        <f t="shared" si="4"/>
        <v>1.4372000000000007</v>
      </c>
      <c r="J44" s="8">
        <f t="shared" si="0"/>
        <v>6.1514492629560538</v>
      </c>
      <c r="K44">
        <f t="shared" si="1"/>
        <v>0.96219999999999928</v>
      </c>
      <c r="L44" s="8">
        <f t="shared" si="2"/>
        <v>66.949624269412666</v>
      </c>
      <c r="M44" s="6"/>
      <c r="N44" s="17"/>
      <c r="O44" s="6"/>
      <c r="P44">
        <f t="shared" si="5"/>
        <v>61514.49262956054</v>
      </c>
      <c r="Q44">
        <f t="shared" si="6"/>
        <v>41183.721686726327</v>
      </c>
      <c r="R44">
        <f t="shared" si="7"/>
        <v>41.183721686726329</v>
      </c>
      <c r="U44" s="6">
        <f t="shared" si="12"/>
        <v>61788.755365118479</v>
      </c>
      <c r="V44" s="6"/>
      <c r="W44" s="11"/>
      <c r="X44" s="11"/>
      <c r="Y44" s="11"/>
    </row>
    <row r="45" spans="1:25" x14ac:dyDescent="0.2">
      <c r="A45" s="16">
        <v>44508</v>
      </c>
      <c r="B45">
        <v>23</v>
      </c>
      <c r="C45">
        <v>25</v>
      </c>
      <c r="D45">
        <v>25.699400000000001</v>
      </c>
      <c r="E45">
        <v>44.366100000000003</v>
      </c>
      <c r="F45">
        <v>26.842400000000001</v>
      </c>
      <c r="G45">
        <v>26.091699999999999</v>
      </c>
      <c r="H45">
        <f t="shared" si="3"/>
        <v>18.666700000000002</v>
      </c>
      <c r="I45">
        <f t="shared" si="4"/>
        <v>1.1430000000000007</v>
      </c>
      <c r="J45" s="8">
        <f t="shared" si="0"/>
        <v>6.1232033514225899</v>
      </c>
      <c r="K45">
        <f t="shared" si="1"/>
        <v>0.75070000000000192</v>
      </c>
      <c r="L45" s="8">
        <f t="shared" si="2"/>
        <v>65.678040244969509</v>
      </c>
      <c r="M45" s="6">
        <f t="shared" si="8"/>
        <v>6.2175416868809705</v>
      </c>
      <c r="N45" s="17">
        <f t="shared" si="9"/>
        <v>0.31087708434404854</v>
      </c>
      <c r="O45" s="6">
        <f t="shared" si="10"/>
        <v>66.44674616267524</v>
      </c>
      <c r="P45">
        <f t="shared" si="5"/>
        <v>61232.033514225899</v>
      </c>
      <c r="Q45">
        <f t="shared" si="6"/>
        <v>40215.999614286498</v>
      </c>
      <c r="R45">
        <f t="shared" si="7"/>
        <v>40.215999614286496</v>
      </c>
      <c r="T45">
        <f t="shared" si="11"/>
        <v>41.317077389228992</v>
      </c>
      <c r="U45" s="6">
        <f t="shared" si="12"/>
        <v>62175.416868809705</v>
      </c>
      <c r="V45" s="6">
        <f t="shared" si="13"/>
        <v>41317.077389228994</v>
      </c>
      <c r="W45" s="11"/>
      <c r="X45" s="11"/>
      <c r="Y45" s="11"/>
    </row>
    <row r="46" spans="1:25" x14ac:dyDescent="0.2">
      <c r="A46" s="16"/>
      <c r="C46" t="s">
        <v>29</v>
      </c>
      <c r="D46">
        <v>25.540400000000002</v>
      </c>
      <c r="E46">
        <v>46.105800000000002</v>
      </c>
      <c r="F46">
        <v>26.828199999999999</v>
      </c>
      <c r="G46">
        <v>25.961200000000002</v>
      </c>
      <c r="H46">
        <f t="shared" si="3"/>
        <v>20.5654</v>
      </c>
      <c r="I46">
        <f t="shared" si="4"/>
        <v>1.2877999999999972</v>
      </c>
      <c r="J46" s="8">
        <f t="shared" si="0"/>
        <v>6.2619739951569002</v>
      </c>
      <c r="K46">
        <f t="shared" si="1"/>
        <v>0.86699999999999733</v>
      </c>
      <c r="L46" s="8">
        <f t="shared" si="2"/>
        <v>67.324118651964525</v>
      </c>
      <c r="M46" s="6"/>
      <c r="N46" s="17"/>
      <c r="O46" s="6"/>
      <c r="P46">
        <f t="shared" si="5"/>
        <v>62619.739951568998</v>
      </c>
      <c r="Q46">
        <f t="shared" si="6"/>
        <v>42158.188024545954</v>
      </c>
      <c r="R46">
        <f t="shared" si="7"/>
        <v>42.158188024545957</v>
      </c>
      <c r="U46" s="6">
        <f t="shared" si="12"/>
        <v>60834.529941612709</v>
      </c>
      <c r="V46" s="6"/>
      <c r="W46" s="11"/>
      <c r="X46" s="11"/>
      <c r="Y46" s="11"/>
    </row>
    <row r="47" spans="1:25" x14ac:dyDescent="0.2">
      <c r="A47" s="16"/>
      <c r="C47">
        <v>3</v>
      </c>
      <c r="D47">
        <v>24.603300000000001</v>
      </c>
      <c r="E47">
        <v>46.454300000000003</v>
      </c>
      <c r="F47">
        <v>25.972799999999999</v>
      </c>
      <c r="G47">
        <v>25.064299999999999</v>
      </c>
      <c r="H47">
        <f t="shared" si="3"/>
        <v>21.851000000000003</v>
      </c>
      <c r="I47">
        <f t="shared" si="4"/>
        <v>1.3694999999999986</v>
      </c>
      <c r="J47" s="8">
        <f t="shared" si="0"/>
        <v>6.2674477140634215</v>
      </c>
      <c r="K47">
        <f t="shared" si="1"/>
        <v>0.90850000000000009</v>
      </c>
      <c r="L47" s="8">
        <f t="shared" si="2"/>
        <v>66.338079591091713</v>
      </c>
      <c r="M47" s="6"/>
      <c r="N47" s="17"/>
      <c r="O47" s="6"/>
      <c r="P47">
        <f t="shared" si="5"/>
        <v>62674.477140634219</v>
      </c>
      <c r="Q47">
        <f t="shared" si="6"/>
        <v>41577.044528854516</v>
      </c>
      <c r="R47">
        <f t="shared" si="7"/>
        <v>41.577044528854515</v>
      </c>
      <c r="U47" s="6">
        <f t="shared" si="12"/>
        <v>59180.502510308921</v>
      </c>
      <c r="V47" s="6"/>
      <c r="W47" s="11"/>
      <c r="X47" s="11"/>
      <c r="Y47" s="11"/>
    </row>
    <row r="48" spans="1:25" x14ac:dyDescent="0.2">
      <c r="A48" s="16">
        <v>44508</v>
      </c>
      <c r="B48">
        <v>23</v>
      </c>
      <c r="C48">
        <v>84</v>
      </c>
      <c r="D48">
        <v>26.272600000000001</v>
      </c>
      <c r="E48">
        <v>45.430300000000003</v>
      </c>
      <c r="F48">
        <v>27.368600000000001</v>
      </c>
      <c r="G48">
        <v>26.648599999999998</v>
      </c>
      <c r="H48">
        <f t="shared" si="3"/>
        <v>19.157700000000002</v>
      </c>
      <c r="I48">
        <f t="shared" si="4"/>
        <v>1.0960000000000001</v>
      </c>
      <c r="J48" s="8">
        <f t="shared" si="0"/>
        <v>5.720937273263492</v>
      </c>
      <c r="K48">
        <f t="shared" si="1"/>
        <v>0.72000000000000242</v>
      </c>
      <c r="L48" s="8">
        <f t="shared" si="2"/>
        <v>65.693430656934524</v>
      </c>
      <c r="M48" s="6">
        <f t="shared" si="8"/>
        <v>5.7120946647743089</v>
      </c>
      <c r="N48" s="17">
        <f t="shared" si="9"/>
        <v>0.28560473323871544</v>
      </c>
      <c r="O48" s="6">
        <f t="shared" si="10"/>
        <v>67.410606062782122</v>
      </c>
      <c r="P48">
        <f t="shared" si="5"/>
        <v>57209.372732634918</v>
      </c>
      <c r="Q48">
        <f t="shared" si="6"/>
        <v>37582.799605380722</v>
      </c>
      <c r="R48">
        <f t="shared" si="7"/>
        <v>37.582799605380721</v>
      </c>
      <c r="T48">
        <f t="shared" si="11"/>
        <v>38.4916587201323</v>
      </c>
      <c r="U48" s="6">
        <f t="shared" si="12"/>
        <v>57120.946647743091</v>
      </c>
      <c r="V48" s="6">
        <f t="shared" si="13"/>
        <v>38491.658720132298</v>
      </c>
      <c r="W48" s="11"/>
      <c r="X48" s="11"/>
      <c r="Y48" s="11"/>
    </row>
    <row r="49" spans="1:25" x14ac:dyDescent="0.2">
      <c r="A49" s="16"/>
      <c r="C49" t="s">
        <v>171</v>
      </c>
      <c r="D49">
        <v>43.689500000000002</v>
      </c>
      <c r="E49">
        <v>63.947000000000003</v>
      </c>
      <c r="F49" s="20">
        <v>44.857500000000002</v>
      </c>
      <c r="G49">
        <v>44.099800000000002</v>
      </c>
      <c r="H49">
        <f t="shared" si="3"/>
        <v>20.2575</v>
      </c>
      <c r="I49">
        <f t="shared" si="4"/>
        <v>1.1679999999999993</v>
      </c>
      <c r="J49" s="8">
        <f t="shared" si="0"/>
        <v>5.7657657657657619</v>
      </c>
      <c r="K49">
        <f t="shared" si="1"/>
        <v>0.75769999999999982</v>
      </c>
      <c r="L49" s="8">
        <f t="shared" si="2"/>
        <v>64.871575342465775</v>
      </c>
      <c r="M49" s="6"/>
      <c r="N49" s="17"/>
      <c r="O49" s="6"/>
      <c r="P49">
        <f t="shared" si="5"/>
        <v>57657.657657657619</v>
      </c>
      <c r="Q49">
        <f t="shared" si="6"/>
        <v>37403.430828088356</v>
      </c>
      <c r="R49">
        <f t="shared" si="7"/>
        <v>37.403430828088354</v>
      </c>
      <c r="U49" s="6">
        <f t="shared" si="12"/>
        <v>58840.48263268498</v>
      </c>
      <c r="V49" s="6"/>
      <c r="W49" s="11"/>
      <c r="X49" s="11"/>
      <c r="Y49" s="11"/>
    </row>
    <row r="50" spans="1:25" x14ac:dyDescent="0.2">
      <c r="A50" s="16"/>
      <c r="C50">
        <v>21</v>
      </c>
      <c r="D50">
        <v>36.375300000000003</v>
      </c>
      <c r="E50">
        <v>56.647599999999997</v>
      </c>
      <c r="F50">
        <v>37.520600000000002</v>
      </c>
      <c r="G50">
        <v>36.699800000000003</v>
      </c>
      <c r="H50">
        <f t="shared" si="3"/>
        <v>20.272299999999994</v>
      </c>
      <c r="I50">
        <f t="shared" si="4"/>
        <v>1.1452999999999989</v>
      </c>
      <c r="J50" s="8">
        <f t="shared" si="0"/>
        <v>5.6495809552936729</v>
      </c>
      <c r="K50">
        <f t="shared" si="1"/>
        <v>0.82079999999999842</v>
      </c>
      <c r="L50" s="8">
        <f t="shared" si="2"/>
        <v>71.666812188946068</v>
      </c>
      <c r="M50" s="6"/>
      <c r="N50" s="17"/>
      <c r="O50" s="6"/>
      <c r="P50">
        <f t="shared" si="5"/>
        <v>56495.809552936727</v>
      </c>
      <c r="Q50">
        <f t="shared" si="6"/>
        <v>40488.745726927809</v>
      </c>
      <c r="R50">
        <f t="shared" si="7"/>
        <v>40.48874572692781</v>
      </c>
      <c r="U50" s="6">
        <f t="shared" si="12"/>
        <v>59855.053564969749</v>
      </c>
      <c r="V50" s="6"/>
      <c r="W50" s="11"/>
      <c r="X50" s="11"/>
      <c r="Y50" s="11"/>
    </row>
    <row r="51" spans="1:25" x14ac:dyDescent="0.2">
      <c r="A51" s="16">
        <v>44510</v>
      </c>
      <c r="B51">
        <v>25</v>
      </c>
      <c r="C51" t="s">
        <v>29</v>
      </c>
      <c r="D51">
        <v>25.5364</v>
      </c>
      <c r="E51">
        <v>47.408200000000001</v>
      </c>
      <c r="F51">
        <v>26.900500000000001</v>
      </c>
      <c r="G51">
        <v>25.985399999999998</v>
      </c>
      <c r="H51">
        <f t="shared" si="3"/>
        <v>21.8718</v>
      </c>
      <c r="I51">
        <f t="shared" si="4"/>
        <v>1.3641000000000005</v>
      </c>
      <c r="J51" s="8">
        <f t="shared" si="0"/>
        <v>6.2367980687460589</v>
      </c>
      <c r="K51">
        <f t="shared" si="1"/>
        <v>0.91510000000000247</v>
      </c>
      <c r="L51" s="8">
        <f t="shared" si="2"/>
        <v>67.084524594971199</v>
      </c>
      <c r="M51" s="6">
        <f t="shared" si="8"/>
        <v>6.1356195017627293</v>
      </c>
      <c r="N51" s="17">
        <f t="shared" si="9"/>
        <v>0.30678097508813645</v>
      </c>
      <c r="O51" s="6">
        <f t="shared" si="10"/>
        <v>65.666455410339282</v>
      </c>
      <c r="P51">
        <f t="shared" si="5"/>
        <v>62367.980687460593</v>
      </c>
      <c r="Q51">
        <f t="shared" si="6"/>
        <v>41839.263343666389</v>
      </c>
      <c r="R51">
        <f t="shared" si="7"/>
        <v>41.839263343666389</v>
      </c>
      <c r="T51">
        <f t="shared" si="11"/>
        <v>40.296688437314081</v>
      </c>
      <c r="U51" s="6">
        <f t="shared" si="12"/>
        <v>61356.195017627288</v>
      </c>
      <c r="V51" s="6">
        <f t="shared" si="13"/>
        <v>40296.688437314086</v>
      </c>
      <c r="W51" s="11"/>
      <c r="X51" s="11"/>
      <c r="Y51" s="11"/>
    </row>
    <row r="52" spans="1:25" x14ac:dyDescent="0.2">
      <c r="A52" s="16"/>
      <c r="C52" t="s">
        <v>174</v>
      </c>
      <c r="D52">
        <v>24.441500000000001</v>
      </c>
      <c r="E52">
        <v>44.821599999999997</v>
      </c>
      <c r="F52">
        <v>25.678599999999999</v>
      </c>
      <c r="G52">
        <v>24.863499999999998</v>
      </c>
      <c r="H52">
        <f t="shared" si="3"/>
        <v>20.380099999999995</v>
      </c>
      <c r="I52">
        <f t="shared" si="4"/>
        <v>1.2370999999999981</v>
      </c>
      <c r="J52" s="8">
        <f t="shared" si="0"/>
        <v>6.070137045451192</v>
      </c>
      <c r="K52">
        <f t="shared" si="1"/>
        <v>0.81510000000000105</v>
      </c>
      <c r="L52" s="8">
        <f t="shared" si="2"/>
        <v>65.88796378627454</v>
      </c>
      <c r="M52" s="6"/>
      <c r="N52" s="17"/>
      <c r="O52" s="6"/>
      <c r="P52">
        <f t="shared" si="5"/>
        <v>60701.370454511918</v>
      </c>
      <c r="Q52">
        <f t="shared" si="6"/>
        <v>39994.896982841165</v>
      </c>
      <c r="R52">
        <f t="shared" si="7"/>
        <v>39.994896982841162</v>
      </c>
      <c r="U52" s="6">
        <f t="shared" si="12"/>
        <v>60567.400550637802</v>
      </c>
      <c r="V52" s="6"/>
      <c r="W52" s="11"/>
      <c r="X52" s="11"/>
      <c r="Y52" s="11"/>
    </row>
    <row r="53" spans="1:25" x14ac:dyDescent="0.2">
      <c r="A53" s="16"/>
      <c r="C53" t="s">
        <v>98</v>
      </c>
      <c r="D53">
        <v>41.499299999999998</v>
      </c>
      <c r="E53">
        <v>61.993000000000002</v>
      </c>
      <c r="F53">
        <v>42.749400000000001</v>
      </c>
      <c r="G53">
        <v>41.948999999999998</v>
      </c>
      <c r="H53">
        <f t="shared" si="3"/>
        <v>20.493700000000004</v>
      </c>
      <c r="I53">
        <f t="shared" si="4"/>
        <v>1.2501000000000033</v>
      </c>
      <c r="J53" s="8">
        <f t="shared" si="0"/>
        <v>6.0999233910909352</v>
      </c>
      <c r="K53">
        <f t="shared" si="1"/>
        <v>0.80040000000000333</v>
      </c>
      <c r="L53" s="8">
        <f t="shared" si="2"/>
        <v>64.026877849772106</v>
      </c>
      <c r="M53" s="6"/>
      <c r="N53" s="17"/>
      <c r="O53" s="6"/>
      <c r="P53">
        <f t="shared" si="5"/>
        <v>60999.233910909352</v>
      </c>
      <c r="Q53">
        <f t="shared" si="6"/>
        <v>39055.904985434703</v>
      </c>
      <c r="R53">
        <f t="shared" si="7"/>
        <v>39.055904985434701</v>
      </c>
      <c r="U53" s="6">
        <f t="shared" si="12"/>
        <v>59921.080923062567</v>
      </c>
      <c r="V53" s="6"/>
      <c r="W53" s="11"/>
      <c r="X53" s="11"/>
      <c r="Y53" s="11"/>
    </row>
    <row r="54" spans="1:25" x14ac:dyDescent="0.2">
      <c r="A54" s="16">
        <v>44510</v>
      </c>
      <c r="B54">
        <v>25</v>
      </c>
      <c r="C54">
        <v>25</v>
      </c>
      <c r="D54">
        <v>25.700399999999998</v>
      </c>
      <c r="E54">
        <v>46.986499999999999</v>
      </c>
      <c r="F54">
        <v>26.977599999999999</v>
      </c>
      <c r="G54">
        <v>26.123999999999999</v>
      </c>
      <c r="H54">
        <f t="shared" si="3"/>
        <v>21.286100000000001</v>
      </c>
      <c r="I54">
        <f t="shared" si="4"/>
        <v>1.2772000000000006</v>
      </c>
      <c r="J54" s="8">
        <f t="shared" si="0"/>
        <v>6.0001597286492148</v>
      </c>
      <c r="K54">
        <f t="shared" si="1"/>
        <v>0.85360000000000014</v>
      </c>
      <c r="L54" s="8">
        <f t="shared" si="2"/>
        <v>66.833698715941097</v>
      </c>
      <c r="M54" s="6">
        <f t="shared" si="8"/>
        <v>5.856716157877262</v>
      </c>
      <c r="N54" s="17">
        <f t="shared" si="9"/>
        <v>0.2928358078938631</v>
      </c>
      <c r="O54" s="6">
        <f t="shared" si="10"/>
        <v>66.983496253010728</v>
      </c>
      <c r="P54">
        <f t="shared" si="5"/>
        <v>60001.59728649215</v>
      </c>
      <c r="Q54">
        <f t="shared" si="6"/>
        <v>40101.286755206456</v>
      </c>
      <c r="R54">
        <f t="shared" si="7"/>
        <v>40.101286755206459</v>
      </c>
      <c r="T54">
        <f t="shared" si="11"/>
        <v>39.226641354517163</v>
      </c>
      <c r="U54" s="6">
        <f t="shared" si="12"/>
        <v>58567.161578772619</v>
      </c>
      <c r="V54" s="6">
        <f t="shared" si="13"/>
        <v>39226.64135451716</v>
      </c>
      <c r="W54" s="11"/>
      <c r="X54" s="11"/>
      <c r="Y54" s="11"/>
    </row>
    <row r="55" spans="1:25" x14ac:dyDescent="0.2">
      <c r="A55" s="16"/>
      <c r="C55">
        <v>12</v>
      </c>
      <c r="D55">
        <v>25.656199999999998</v>
      </c>
      <c r="E55">
        <v>47.7928</v>
      </c>
      <c r="F55">
        <v>26.957000000000001</v>
      </c>
      <c r="G55">
        <v>26.090299999999999</v>
      </c>
      <c r="H55">
        <f t="shared" si="3"/>
        <v>22.136600000000001</v>
      </c>
      <c r="I55">
        <f t="shared" si="4"/>
        <v>1.3008000000000024</v>
      </c>
      <c r="J55" s="8">
        <f t="shared" si="0"/>
        <v>5.8762411571786197</v>
      </c>
      <c r="K55">
        <f t="shared" si="1"/>
        <v>0.86670000000000158</v>
      </c>
      <c r="L55" s="8">
        <f t="shared" si="2"/>
        <v>66.62822878228782</v>
      </c>
      <c r="M55" s="6"/>
      <c r="N55" s="17"/>
      <c r="O55" s="6"/>
      <c r="P55">
        <f t="shared" si="5"/>
        <v>58762.411571786193</v>
      </c>
      <c r="Q55">
        <f t="shared" si="6"/>
        <v>39152.354020039282</v>
      </c>
      <c r="R55">
        <f t="shared" si="7"/>
        <v>39.152354020039283</v>
      </c>
      <c r="U55" s="6">
        <f t="shared" si="12"/>
        <v>57242.802055878819</v>
      </c>
      <c r="V55" s="6"/>
      <c r="W55" s="11"/>
      <c r="X55" s="11"/>
      <c r="Y55" s="11"/>
    </row>
    <row r="56" spans="1:25" x14ac:dyDescent="0.2">
      <c r="A56" s="16"/>
      <c r="C56">
        <v>14</v>
      </c>
      <c r="D56">
        <v>24.628699999999998</v>
      </c>
      <c r="E56">
        <v>45.356699999999996</v>
      </c>
      <c r="F56">
        <v>25.808900000000001</v>
      </c>
      <c r="G56">
        <v>25.0124</v>
      </c>
      <c r="H56">
        <f>(E56-D56)</f>
        <v>20.727999999999998</v>
      </c>
      <c r="I56">
        <f t="shared" si="4"/>
        <v>1.1802000000000028</v>
      </c>
      <c r="J56" s="8">
        <f t="shared" si="0"/>
        <v>5.6937475878039514</v>
      </c>
      <c r="K56">
        <f t="shared" si="1"/>
        <v>0.79650000000000176</v>
      </c>
      <c r="L56" s="8">
        <f t="shared" si="2"/>
        <v>67.488561260803252</v>
      </c>
      <c r="M56" s="6"/>
      <c r="N56" s="17"/>
      <c r="O56" s="6"/>
      <c r="P56">
        <f t="shared" si="5"/>
        <v>56937.475878039513</v>
      </c>
      <c r="Q56">
        <f t="shared" si="6"/>
        <v>38426.283288305756</v>
      </c>
      <c r="R56">
        <f t="shared" si="7"/>
        <v>38.426283288305754</v>
      </c>
      <c r="U56" s="6">
        <f t="shared" si="12"/>
        <v>56883.085353980692</v>
      </c>
      <c r="V56" s="6"/>
      <c r="W56" s="11"/>
      <c r="X56" s="11"/>
      <c r="Y56" s="11"/>
    </row>
    <row r="57" spans="1:25" x14ac:dyDescent="0.2">
      <c r="A57" s="16">
        <v>44512</v>
      </c>
      <c r="B57">
        <v>27</v>
      </c>
      <c r="C57">
        <v>1</v>
      </c>
      <c r="D57">
        <v>19.997299999999999</v>
      </c>
      <c r="E57">
        <v>40.811700000000002</v>
      </c>
      <c r="F57">
        <v>21.163499999999999</v>
      </c>
      <c r="G57">
        <v>20.440000000000001</v>
      </c>
      <c r="H57">
        <f t="shared" si="3"/>
        <v>20.814400000000003</v>
      </c>
      <c r="I57">
        <f t="shared" si="4"/>
        <v>1.1661999999999999</v>
      </c>
      <c r="J57" s="8">
        <f t="shared" si="0"/>
        <v>5.6028518717810734</v>
      </c>
      <c r="K57">
        <f t="shared" si="1"/>
        <v>0.72349999999999781</v>
      </c>
      <c r="L57" s="8">
        <f t="shared" si="2"/>
        <v>62.039101354827466</v>
      </c>
      <c r="M57" s="6">
        <f t="shared" si="8"/>
        <v>5.764478637740857</v>
      </c>
      <c r="N57" s="17">
        <f t="shared" si="9"/>
        <v>0.28822393188704287</v>
      </c>
      <c r="O57" s="6">
        <f t="shared" si="10"/>
        <v>63.383061937676665</v>
      </c>
      <c r="P57">
        <f t="shared" si="5"/>
        <v>56028.518717810737</v>
      </c>
      <c r="Q57">
        <f t="shared" si="6"/>
        <v>34759.589514951076</v>
      </c>
      <c r="R57">
        <f t="shared" si="7"/>
        <v>34.759589514951074</v>
      </c>
      <c r="T57">
        <f t="shared" si="11"/>
        <v>36.558987134315295</v>
      </c>
      <c r="U57" s="6">
        <f t="shared" si="12"/>
        <v>57644.786377408571</v>
      </c>
      <c r="V57" s="6">
        <f t="shared" si="13"/>
        <v>36558.987134315299</v>
      </c>
      <c r="W57" s="11"/>
      <c r="X57" s="11"/>
      <c r="Y57" s="11"/>
    </row>
    <row r="58" spans="1:25" x14ac:dyDescent="0.2">
      <c r="A58" s="16"/>
      <c r="C58" t="s">
        <v>118</v>
      </c>
      <c r="D58">
        <v>22.047799999999999</v>
      </c>
      <c r="E58">
        <v>42.455800000000004</v>
      </c>
      <c r="F58">
        <v>23.225000000000001</v>
      </c>
      <c r="G58">
        <v>22.496400000000001</v>
      </c>
      <c r="H58">
        <f t="shared" si="3"/>
        <v>20.408000000000005</v>
      </c>
      <c r="I58">
        <f t="shared" si="4"/>
        <v>1.1772000000000027</v>
      </c>
      <c r="J58" s="8">
        <f t="shared" si="0"/>
        <v>5.7683261466091844</v>
      </c>
      <c r="K58">
        <f t="shared" si="1"/>
        <v>0.72860000000000014</v>
      </c>
      <c r="L58" s="8">
        <f t="shared" si="2"/>
        <v>61.892626571525525</v>
      </c>
      <c r="M58" s="6"/>
      <c r="N58" s="17"/>
      <c r="O58" s="6"/>
      <c r="P58">
        <f t="shared" si="5"/>
        <v>57683.261466091848</v>
      </c>
      <c r="Q58">
        <f t="shared" si="6"/>
        <v>35701.685613484908</v>
      </c>
      <c r="R58">
        <f t="shared" si="7"/>
        <v>35.701685613484905</v>
      </c>
      <c r="U58" s="6">
        <f t="shared" si="12"/>
        <v>57796.15459035425</v>
      </c>
      <c r="V58" s="6"/>
      <c r="W58" s="11"/>
      <c r="X58" s="11"/>
      <c r="Y58" s="11"/>
    </row>
    <row r="59" spans="1:25" x14ac:dyDescent="0.2">
      <c r="A59" s="16"/>
      <c r="C59" t="s">
        <v>163</v>
      </c>
      <c r="D59">
        <v>24.6249</v>
      </c>
      <c r="E59">
        <v>46.677300000000002</v>
      </c>
      <c r="F59">
        <v>25.930900000000001</v>
      </c>
      <c r="G59">
        <v>25.066099999999999</v>
      </c>
      <c r="H59">
        <f t="shared" si="3"/>
        <v>22.052400000000002</v>
      </c>
      <c r="I59">
        <f t="shared" si="4"/>
        <v>1.3060000000000009</v>
      </c>
      <c r="J59" s="8">
        <f t="shared" si="0"/>
        <v>5.9222578948323124</v>
      </c>
      <c r="K59">
        <f t="shared" si="1"/>
        <v>0.86480000000000246</v>
      </c>
      <c r="L59" s="8">
        <f t="shared" si="2"/>
        <v>66.21745788667701</v>
      </c>
      <c r="M59" s="6"/>
      <c r="N59" s="17"/>
      <c r="O59" s="6"/>
      <c r="P59">
        <f t="shared" si="5"/>
        <v>59222.57894832312</v>
      </c>
      <c r="Q59">
        <f t="shared" si="6"/>
        <v>39215.686274509913</v>
      </c>
      <c r="R59">
        <f t="shared" si="7"/>
        <v>39.215686274509913</v>
      </c>
      <c r="U59" s="6">
        <f t="shared" si="12"/>
        <v>57402.355244067992</v>
      </c>
      <c r="V59" s="6"/>
      <c r="W59" s="11"/>
      <c r="X59" s="11"/>
      <c r="Y59" s="11"/>
    </row>
    <row r="60" spans="1:25" x14ac:dyDescent="0.2">
      <c r="A60" s="16">
        <v>44512</v>
      </c>
      <c r="B60">
        <v>27</v>
      </c>
      <c r="C60">
        <v>83</v>
      </c>
      <c r="D60">
        <v>18.865200000000002</v>
      </c>
      <c r="E60">
        <v>40.8401</v>
      </c>
      <c r="F60">
        <v>20.106400000000001</v>
      </c>
      <c r="G60">
        <v>19.287400000000002</v>
      </c>
      <c r="H60">
        <f t="shared" si="3"/>
        <v>21.974899999999998</v>
      </c>
      <c r="I60">
        <f t="shared" si="4"/>
        <v>1.2411999999999992</v>
      </c>
      <c r="J60" s="8">
        <f t="shared" si="0"/>
        <v>5.6482623356647785</v>
      </c>
      <c r="K60">
        <f t="shared" si="1"/>
        <v>0.81899999999999906</v>
      </c>
      <c r="L60" s="8">
        <f t="shared" si="2"/>
        <v>65.984531098936486</v>
      </c>
      <c r="M60" s="6">
        <f t="shared" si="8"/>
        <v>5.6319326947773733</v>
      </c>
      <c r="N60" s="17">
        <f t="shared" si="9"/>
        <v>0.28159663473886865</v>
      </c>
      <c r="O60" s="6">
        <f t="shared" si="10"/>
        <v>64.052072132446497</v>
      </c>
      <c r="P60">
        <f t="shared" si="5"/>
        <v>56482.623356647782</v>
      </c>
      <c r="Q60">
        <f t="shared" si="6"/>
        <v>37269.79417426241</v>
      </c>
      <c r="R60">
        <f t="shared" si="7"/>
        <v>37.269794174262408</v>
      </c>
      <c r="T60">
        <f t="shared" si="11"/>
        <v>36.073340809475368</v>
      </c>
      <c r="U60" s="6">
        <f t="shared" si="12"/>
        <v>56319.326947773741</v>
      </c>
      <c r="V60" s="6">
        <f t="shared" si="13"/>
        <v>36073.340809475369</v>
      </c>
      <c r="W60" s="11"/>
      <c r="X60" s="11"/>
      <c r="Y60" s="11"/>
    </row>
    <row r="61" spans="1:25" x14ac:dyDescent="0.2">
      <c r="A61" s="16"/>
      <c r="C61" t="s">
        <v>172</v>
      </c>
      <c r="D61">
        <v>42.2348</v>
      </c>
      <c r="E61">
        <v>62.600499999999997</v>
      </c>
      <c r="F61">
        <v>43.3855</v>
      </c>
      <c r="G61">
        <v>42.672199999999997</v>
      </c>
      <c r="H61">
        <f t="shared" si="3"/>
        <v>20.365699999999997</v>
      </c>
      <c r="I61">
        <f t="shared" si="4"/>
        <v>1.1507000000000005</v>
      </c>
      <c r="J61" s="8">
        <f t="shared" si="0"/>
        <v>5.6501863427233072</v>
      </c>
      <c r="K61">
        <f t="shared" si="1"/>
        <v>0.71330000000000382</v>
      </c>
      <c r="L61" s="8">
        <f t="shared" si="2"/>
        <v>61.988354914400233</v>
      </c>
      <c r="M61" s="6"/>
      <c r="N61" s="17"/>
      <c r="O61" s="6"/>
      <c r="P61">
        <f t="shared" si="5"/>
        <v>56501.863427233075</v>
      </c>
      <c r="Q61">
        <f t="shared" si="6"/>
        <v>35024.575634522946</v>
      </c>
      <c r="R61">
        <f t="shared" si="7"/>
        <v>35.024575634522947</v>
      </c>
      <c r="U61" s="6">
        <f t="shared" si="12"/>
        <v>56091.012586864592</v>
      </c>
      <c r="V61" s="6"/>
      <c r="W61" s="11"/>
      <c r="X61" s="11"/>
      <c r="Y61" s="11"/>
    </row>
    <row r="62" spans="1:25" x14ac:dyDescent="0.2">
      <c r="A62" s="16"/>
      <c r="C62" t="s">
        <v>169</v>
      </c>
      <c r="D62">
        <v>34.040799999999997</v>
      </c>
      <c r="E62">
        <v>54.232500000000002</v>
      </c>
      <c r="F62">
        <v>35.170999999999999</v>
      </c>
      <c r="G62">
        <v>34.445599999999999</v>
      </c>
      <c r="H62">
        <f t="shared" si="3"/>
        <v>20.191700000000004</v>
      </c>
      <c r="I62">
        <f t="shared" si="4"/>
        <v>1.1302000000000021</v>
      </c>
      <c r="J62" s="8">
        <f t="shared" si="0"/>
        <v>5.5973494059440352</v>
      </c>
      <c r="K62">
        <f t="shared" si="1"/>
        <v>0.72540000000000049</v>
      </c>
      <c r="L62" s="8">
        <f t="shared" si="2"/>
        <v>64.183330384002758</v>
      </c>
      <c r="M62" s="6"/>
      <c r="N62" s="17"/>
      <c r="O62" s="6"/>
      <c r="P62">
        <f t="shared" si="5"/>
        <v>55973.494059440352</v>
      </c>
      <c r="Q62">
        <f t="shared" si="6"/>
        <v>35925.652619640758</v>
      </c>
      <c r="R62">
        <f t="shared" si="7"/>
        <v>35.925652619640758</v>
      </c>
      <c r="U62" s="6">
        <f t="shared" si="12"/>
        <v>55959.336716555023</v>
      </c>
      <c r="V62" s="6"/>
      <c r="W62" s="11"/>
      <c r="X62" s="11"/>
      <c r="Y62" s="11"/>
    </row>
    <row r="63" spans="1:25" x14ac:dyDescent="0.2">
      <c r="A63" s="16">
        <v>44516</v>
      </c>
      <c r="B63">
        <v>31</v>
      </c>
      <c r="C63">
        <v>30</v>
      </c>
      <c r="D63">
        <v>44.520899999999997</v>
      </c>
      <c r="E63">
        <v>65.928600000000003</v>
      </c>
      <c r="F63">
        <v>45.715400000000002</v>
      </c>
      <c r="G63">
        <v>44.933</v>
      </c>
      <c r="H63">
        <f t="shared" si="3"/>
        <v>21.407700000000006</v>
      </c>
      <c r="I63">
        <f t="shared" si="4"/>
        <v>1.194500000000005</v>
      </c>
      <c r="J63" s="8">
        <f t="shared" si="0"/>
        <v>5.5797680273920358</v>
      </c>
      <c r="K63">
        <f t="shared" si="1"/>
        <v>0.78240000000000265</v>
      </c>
      <c r="L63" s="8">
        <f t="shared" si="2"/>
        <v>65.500209292590995</v>
      </c>
      <c r="M63" s="6">
        <f t="shared" si="8"/>
        <v>5.583831999691685</v>
      </c>
      <c r="N63" s="17">
        <f t="shared" si="9"/>
        <v>0.27919159998458426</v>
      </c>
      <c r="O63" s="6">
        <f t="shared" si="10"/>
        <v>92.223081893921702</v>
      </c>
      <c r="P63">
        <f t="shared" si="5"/>
        <v>55797.680273920356</v>
      </c>
      <c r="Q63">
        <f t="shared" si="6"/>
        <v>36547.597359828585</v>
      </c>
      <c r="R63">
        <f t="shared" si="7"/>
        <v>36.547597359828586</v>
      </c>
      <c r="T63">
        <f t="shared" si="11"/>
        <v>51.434294729914448</v>
      </c>
      <c r="U63" s="6">
        <f t="shared" si="12"/>
        <v>55838.319996916842</v>
      </c>
      <c r="V63" s="6">
        <f t="shared" si="13"/>
        <v>51434.294729914436</v>
      </c>
      <c r="W63" s="11"/>
      <c r="X63" s="11"/>
      <c r="Y63" s="11"/>
    </row>
    <row r="64" spans="1:25" x14ac:dyDescent="0.2">
      <c r="A64" s="16"/>
      <c r="C64" t="s">
        <v>31</v>
      </c>
      <c r="D64">
        <v>24.434000000000001</v>
      </c>
      <c r="E64">
        <v>43.289099999999998</v>
      </c>
      <c r="F64">
        <v>25.491900000000001</v>
      </c>
      <c r="G64">
        <v>24.803000000000001</v>
      </c>
      <c r="H64">
        <f t="shared" si="3"/>
        <v>18.855099999999997</v>
      </c>
      <c r="I64">
        <f t="shared" si="4"/>
        <v>1.0579000000000001</v>
      </c>
      <c r="J64" s="8">
        <f t="shared" si="0"/>
        <v>5.6106835816304361</v>
      </c>
      <c r="K64">
        <f t="shared" si="1"/>
        <v>0.68890000000000029</v>
      </c>
      <c r="L64" s="8">
        <f t="shared" si="2"/>
        <v>65.119576519519825</v>
      </c>
      <c r="M64" s="6"/>
      <c r="N64" s="17"/>
      <c r="O64" s="6"/>
      <c r="P64">
        <f t="shared" si="5"/>
        <v>56106.835816304359</v>
      </c>
      <c r="Q64">
        <f t="shared" si="6"/>
        <v>36536.533882079668</v>
      </c>
      <c r="R64">
        <f t="shared" si="7"/>
        <v>36.536533882079667</v>
      </c>
      <c r="U64" s="6"/>
      <c r="V64" s="6"/>
      <c r="W64" s="11"/>
      <c r="X64" s="11"/>
      <c r="Y64" s="11"/>
    </row>
    <row r="65" spans="1:25" x14ac:dyDescent="0.2">
      <c r="A65" s="16"/>
      <c r="C65" t="s">
        <v>29</v>
      </c>
      <c r="D65">
        <v>25.530999999999999</v>
      </c>
      <c r="E65">
        <v>45.672899999999998</v>
      </c>
      <c r="F65">
        <v>26.6511</v>
      </c>
      <c r="G65">
        <v>25.0152</v>
      </c>
      <c r="H65">
        <f t="shared" si="3"/>
        <v>20.1419</v>
      </c>
      <c r="I65">
        <f>(F65-D65)</f>
        <v>1.1201000000000008</v>
      </c>
      <c r="J65" s="8">
        <f t="shared" si="0"/>
        <v>5.5610443900525812</v>
      </c>
      <c r="K65">
        <f t="shared" si="1"/>
        <v>1.6358999999999995</v>
      </c>
      <c r="L65" s="8">
        <f>(K65/I65)*100</f>
        <v>146.04945986965433</v>
      </c>
      <c r="M65" s="6"/>
      <c r="N65" s="17"/>
      <c r="O65" s="6"/>
      <c r="P65">
        <f t="shared" si="5"/>
        <v>55610.44390052581</v>
      </c>
      <c r="Q65">
        <f t="shared" si="6"/>
        <v>81218.752947835077</v>
      </c>
      <c r="R65">
        <f t="shared" si="7"/>
        <v>81.218752947835071</v>
      </c>
      <c r="U65" s="6"/>
      <c r="V65" s="6"/>
      <c r="W65" s="11"/>
      <c r="X65" s="11"/>
      <c r="Y65" s="11"/>
    </row>
    <row r="66" spans="1:25" x14ac:dyDescent="0.2">
      <c r="A66" s="16">
        <v>44516</v>
      </c>
      <c r="B66">
        <v>31</v>
      </c>
      <c r="C66" t="s">
        <v>171</v>
      </c>
      <c r="D66">
        <v>43.677599999999998</v>
      </c>
      <c r="E66">
        <v>63.457000000000001</v>
      </c>
      <c r="F66">
        <v>44.801900000000003</v>
      </c>
      <c r="G66">
        <v>44.054499999999997</v>
      </c>
      <c r="H66">
        <f t="shared" si="3"/>
        <v>19.779400000000003</v>
      </c>
      <c r="I66">
        <f t="shared" si="4"/>
        <v>1.1243000000000052</v>
      </c>
      <c r="J66" s="8">
        <f t="shared" si="0"/>
        <v>5.6841966894850451</v>
      </c>
      <c r="K66">
        <f t="shared" si="1"/>
        <v>0.74740000000000606</v>
      </c>
      <c r="L66" s="8">
        <f t="shared" si="2"/>
        <v>66.476918971804906</v>
      </c>
      <c r="M66" s="6">
        <f t="shared" si="8"/>
        <v>5.7237999138527682</v>
      </c>
      <c r="N66" s="17">
        <f t="shared" si="9"/>
        <v>0.28618999569263842</v>
      </c>
      <c r="O66" s="6">
        <f t="shared" si="10"/>
        <v>67.280161717912776</v>
      </c>
      <c r="P66">
        <f t="shared" si="5"/>
        <v>56841.966894850455</v>
      </c>
      <c r="Q66">
        <f t="shared" si="6"/>
        <v>37786.788274669903</v>
      </c>
      <c r="R66">
        <f t="shared" si="7"/>
        <v>37.786788274669902</v>
      </c>
      <c r="T66">
        <f t="shared" si="11"/>
        <v>38.520303644475575</v>
      </c>
      <c r="U66" s="6">
        <f t="shared" si="12"/>
        <v>57237.999138527688</v>
      </c>
      <c r="V66" s="6">
        <f t="shared" si="13"/>
        <v>38520.303644475578</v>
      </c>
      <c r="W66" s="11"/>
      <c r="X66" s="11"/>
      <c r="Y66" s="11"/>
    </row>
    <row r="67" spans="1:25" x14ac:dyDescent="0.2">
      <c r="A67" s="16"/>
      <c r="C67">
        <v>87</v>
      </c>
      <c r="D67">
        <v>22.8964</v>
      </c>
      <c r="E67">
        <v>43.0184</v>
      </c>
      <c r="F67">
        <v>24.078499999999998</v>
      </c>
      <c r="G67">
        <v>23.266400000000001</v>
      </c>
      <c r="H67">
        <f t="shared" si="3"/>
        <v>20.122</v>
      </c>
      <c r="I67">
        <f t="shared" si="4"/>
        <v>1.1820999999999984</v>
      </c>
      <c r="J67" s="8">
        <f t="shared" ref="J67:J119" si="16">(I67/H67)*100</f>
        <v>5.8746645462677582</v>
      </c>
      <c r="K67">
        <f t="shared" ref="K67:K119" si="17">I67-(G67-D67)</f>
        <v>0.81209999999999738</v>
      </c>
      <c r="L67" s="8">
        <f t="shared" ref="L67:L119" si="18">(K67/I67)*100</f>
        <v>68.699771592927718</v>
      </c>
      <c r="M67" s="6"/>
      <c r="N67" s="17"/>
      <c r="O67" s="6"/>
      <c r="P67">
        <f t="shared" si="5"/>
        <v>58746.645462677581</v>
      </c>
      <c r="Q67">
        <f t="shared" si="6"/>
        <v>40358.811251366533</v>
      </c>
      <c r="R67">
        <f t="shared" si="7"/>
        <v>40.358811251366532</v>
      </c>
      <c r="U67" s="6"/>
      <c r="V67" s="6"/>
      <c r="W67" s="11"/>
      <c r="X67" s="11"/>
      <c r="Y67" s="11"/>
    </row>
    <row r="68" spans="1:25" x14ac:dyDescent="0.2">
      <c r="A68" s="16"/>
      <c r="C68">
        <v>17</v>
      </c>
      <c r="D68">
        <v>20.851099999999999</v>
      </c>
      <c r="E68">
        <v>41.529800000000002</v>
      </c>
      <c r="F68">
        <v>22.011700000000001</v>
      </c>
      <c r="G68">
        <v>21.238</v>
      </c>
      <c r="H68">
        <f t="shared" si="3"/>
        <v>20.678700000000003</v>
      </c>
      <c r="I68">
        <f t="shared" ref="I68:I119" si="19">(F68-D68)</f>
        <v>1.1606000000000023</v>
      </c>
      <c r="J68" s="8">
        <f t="shared" si="16"/>
        <v>5.6125385058055013</v>
      </c>
      <c r="K68">
        <f t="shared" si="17"/>
        <v>0.77370000000000161</v>
      </c>
      <c r="L68" s="8">
        <f t="shared" si="18"/>
        <v>66.663794589005704</v>
      </c>
      <c r="M68" s="6"/>
      <c r="N68" s="17"/>
      <c r="O68" s="6"/>
      <c r="P68">
        <f t="shared" si="5"/>
        <v>56125.385058055013</v>
      </c>
      <c r="Q68">
        <f t="shared" si="6"/>
        <v>37415.311407390291</v>
      </c>
      <c r="R68">
        <f t="shared" si="7"/>
        <v>37.415311407390291</v>
      </c>
      <c r="U68" s="6"/>
      <c r="V68" s="6"/>
      <c r="W68" s="11"/>
      <c r="X68" s="11"/>
      <c r="Y68" s="11"/>
    </row>
    <row r="69" spans="1:25" x14ac:dyDescent="0.2">
      <c r="A69" s="16">
        <v>44518</v>
      </c>
      <c r="B69">
        <v>33</v>
      </c>
      <c r="C69" t="s">
        <v>168</v>
      </c>
      <c r="D69">
        <v>42.228099999999998</v>
      </c>
      <c r="E69">
        <v>62.432099999999998</v>
      </c>
      <c r="F69">
        <v>43.375700000000002</v>
      </c>
      <c r="G69">
        <v>42.622900000000001</v>
      </c>
      <c r="H69">
        <f t="shared" si="3"/>
        <v>20.204000000000001</v>
      </c>
      <c r="I69">
        <f t="shared" si="19"/>
        <v>1.1476000000000042</v>
      </c>
      <c r="J69" s="8">
        <f t="shared" si="16"/>
        <v>5.6800633537913487</v>
      </c>
      <c r="K69">
        <f t="shared" si="17"/>
        <v>0.75280000000000058</v>
      </c>
      <c r="L69" s="8">
        <f t="shared" si="18"/>
        <v>65.59776925758085</v>
      </c>
      <c r="M69" s="6">
        <f t="shared" si="8"/>
        <v>5.671756091574335</v>
      </c>
      <c r="N69" s="17">
        <f t="shared" si="9"/>
        <v>0.28358780457871674</v>
      </c>
      <c r="O69" s="6">
        <f t="shared" si="10"/>
        <v>65.633559615271295</v>
      </c>
      <c r="P69">
        <f t="shared" si="5"/>
        <v>56800.633537913491</v>
      </c>
      <c r="Q69">
        <f t="shared" si="6"/>
        <v>37259.948525044572</v>
      </c>
      <c r="R69">
        <f t="shared" si="7"/>
        <v>37.259948525044571</v>
      </c>
      <c r="T69">
        <f t="shared" si="11"/>
        <v>37.226415032646656</v>
      </c>
      <c r="U69" s="6">
        <f t="shared" si="12"/>
        <v>56717.56091574335</v>
      </c>
      <c r="V69" s="6">
        <f t="shared" si="13"/>
        <v>37226.415032646655</v>
      </c>
      <c r="W69" s="11"/>
      <c r="X69" s="11"/>
      <c r="Y69" s="11"/>
    </row>
    <row r="70" spans="1:25" x14ac:dyDescent="0.2">
      <c r="A70" s="16"/>
      <c r="C70" t="s">
        <v>169</v>
      </c>
      <c r="D70">
        <v>34.038600000000002</v>
      </c>
      <c r="E70">
        <v>53.9465</v>
      </c>
      <c r="F70">
        <v>35.168799999999997</v>
      </c>
      <c r="G70">
        <v>34.4148</v>
      </c>
      <c r="H70">
        <f t="shared" si="3"/>
        <v>19.907899999999998</v>
      </c>
      <c r="I70">
        <f t="shared" si="19"/>
        <v>1.130199999999995</v>
      </c>
      <c r="J70" s="8">
        <f t="shared" si="16"/>
        <v>5.6771432446415497</v>
      </c>
      <c r="K70">
        <f t="shared" si="17"/>
        <v>0.75399999999999778</v>
      </c>
      <c r="L70" s="8">
        <f t="shared" si="18"/>
        <v>66.713855954698388</v>
      </c>
      <c r="M70" s="6"/>
      <c r="N70" s="17"/>
      <c r="O70" s="6"/>
      <c r="P70">
        <f t="shared" si="5"/>
        <v>56771.4324464155</v>
      </c>
      <c r="Q70">
        <f t="shared" si="6"/>
        <v>37874.411665720538</v>
      </c>
      <c r="R70">
        <f t="shared" si="7"/>
        <v>37.874411665720537</v>
      </c>
      <c r="U70" s="6"/>
      <c r="V70" s="6"/>
      <c r="W70" s="11"/>
      <c r="X70" s="11"/>
      <c r="Y70" s="11"/>
    </row>
    <row r="71" spans="1:25" x14ac:dyDescent="0.2">
      <c r="A71" s="16"/>
      <c r="C71">
        <v>83</v>
      </c>
      <c r="D71">
        <v>18.860099999999999</v>
      </c>
      <c r="E71">
        <v>38.1706</v>
      </c>
      <c r="F71">
        <v>19.9527</v>
      </c>
      <c r="G71">
        <v>19.247</v>
      </c>
      <c r="H71">
        <f t="shared" si="3"/>
        <v>19.310500000000001</v>
      </c>
      <c r="I71">
        <f t="shared" si="19"/>
        <v>1.0926000000000009</v>
      </c>
      <c r="J71" s="8">
        <f t="shared" si="16"/>
        <v>5.6580616762901057</v>
      </c>
      <c r="K71">
        <f t="shared" si="17"/>
        <v>0.70570000000000022</v>
      </c>
      <c r="L71" s="8">
        <f t="shared" si="18"/>
        <v>64.589053633534661</v>
      </c>
      <c r="M71" s="6"/>
      <c r="N71" s="17"/>
      <c r="O71" s="6"/>
      <c r="P71">
        <f t="shared" si="5"/>
        <v>56580.616762901052</v>
      </c>
      <c r="Q71">
        <f t="shared" si="6"/>
        <v>36544.884907174863</v>
      </c>
      <c r="R71">
        <f t="shared" si="7"/>
        <v>36.544884907174861</v>
      </c>
      <c r="U71" s="6"/>
      <c r="V71" s="6"/>
      <c r="W71" s="11"/>
      <c r="X71" s="11"/>
      <c r="Y71" s="11"/>
    </row>
    <row r="72" spans="1:25" x14ac:dyDescent="0.2">
      <c r="A72" s="16">
        <v>44518</v>
      </c>
      <c r="B72">
        <v>33</v>
      </c>
      <c r="C72">
        <v>3</v>
      </c>
      <c r="D72">
        <v>24.600200000000001</v>
      </c>
      <c r="E72">
        <v>46.130699999999997</v>
      </c>
      <c r="F72">
        <v>25.8337</v>
      </c>
      <c r="G72">
        <v>24.952000000000002</v>
      </c>
      <c r="H72">
        <f t="shared" ref="H72:H116" si="20">(E72-D72)</f>
        <v>21.530499999999996</v>
      </c>
      <c r="I72">
        <f t="shared" si="19"/>
        <v>1.2334999999999994</v>
      </c>
      <c r="J72" s="8">
        <f t="shared" si="16"/>
        <v>5.7290819999535527</v>
      </c>
      <c r="K72">
        <f t="shared" si="17"/>
        <v>0.8816999999999986</v>
      </c>
      <c r="L72" s="8">
        <f t="shared" si="18"/>
        <v>71.479529793271098</v>
      </c>
      <c r="M72" s="6">
        <f t="shared" si="8"/>
        <v>5.7497964027937627</v>
      </c>
      <c r="N72" s="17">
        <f t="shared" si="9"/>
        <v>0.28748982013968816</v>
      </c>
      <c r="O72" s="6">
        <f t="shared" si="10"/>
        <v>69.340576373291739</v>
      </c>
      <c r="P72">
        <f t="shared" ref="P72:P130" si="21">((F72-D72)/(H72))*1000000</f>
        <v>57290.819999535524</v>
      </c>
      <c r="Q72">
        <f t="shared" ref="Q72:Q130" si="22">((F72-G72)/(H72))*1000000</f>
        <v>40951.208750377315</v>
      </c>
      <c r="R72">
        <f t="shared" ref="R72:R130" si="23">((Q72*1)/1000)</f>
        <v>40.951208750377312</v>
      </c>
      <c r="T72">
        <f t="shared" si="11"/>
        <v>39.876471227853195</v>
      </c>
      <c r="U72" s="6">
        <f t="shared" si="12"/>
        <v>57497.964027937625</v>
      </c>
      <c r="V72" s="6">
        <f t="shared" si="13"/>
        <v>39876.471227853202</v>
      </c>
      <c r="W72" s="11"/>
      <c r="X72" s="11"/>
      <c r="Y72" s="11"/>
    </row>
    <row r="73" spans="1:25" x14ac:dyDescent="0.2">
      <c r="A73" s="16"/>
      <c r="C73">
        <v>1</v>
      </c>
      <c r="D73">
        <v>19.993400000000001</v>
      </c>
      <c r="E73">
        <v>41.769199999999998</v>
      </c>
      <c r="F73">
        <v>21.261500000000002</v>
      </c>
      <c r="G73">
        <v>20.367899999999999</v>
      </c>
      <c r="H73">
        <f t="shared" si="20"/>
        <v>21.775799999999997</v>
      </c>
      <c r="I73">
        <f t="shared" si="19"/>
        <v>1.2681000000000004</v>
      </c>
      <c r="J73" s="8">
        <f t="shared" si="16"/>
        <v>5.8234370264238313</v>
      </c>
      <c r="K73">
        <f t="shared" si="17"/>
        <v>0.89360000000000284</v>
      </c>
      <c r="L73" s="8">
        <f t="shared" si="18"/>
        <v>70.467628735904313</v>
      </c>
      <c r="M73" s="6"/>
      <c r="N73" s="17"/>
      <c r="O73" s="6"/>
      <c r="P73">
        <f t="shared" si="21"/>
        <v>58234.370264238314</v>
      </c>
      <c r="Q73">
        <f t="shared" si="22"/>
        <v>41036.37983449531</v>
      </c>
      <c r="R73">
        <f t="shared" si="23"/>
        <v>41.036379834495307</v>
      </c>
      <c r="U73" s="6"/>
      <c r="V73" s="6"/>
      <c r="W73" s="11"/>
      <c r="X73" s="11"/>
      <c r="Y73" s="11"/>
    </row>
    <row r="74" spans="1:25" x14ac:dyDescent="0.2">
      <c r="A74" s="16"/>
      <c r="C74">
        <v>85</v>
      </c>
      <c r="D74">
        <v>52.2363</v>
      </c>
      <c r="E74">
        <v>73.186400000000006</v>
      </c>
      <c r="F74">
        <v>53.4298</v>
      </c>
      <c r="G74">
        <v>52.641199999999998</v>
      </c>
      <c r="H74">
        <f t="shared" si="20"/>
        <v>20.950100000000006</v>
      </c>
      <c r="I74">
        <f t="shared" si="19"/>
        <v>1.1935000000000002</v>
      </c>
      <c r="J74" s="8">
        <f t="shared" si="16"/>
        <v>5.696870182003904</v>
      </c>
      <c r="K74">
        <f t="shared" si="17"/>
        <v>0.78860000000000241</v>
      </c>
      <c r="L74" s="8">
        <f t="shared" si="18"/>
        <v>66.074570590699807</v>
      </c>
      <c r="M74" s="6"/>
      <c r="N74" s="17"/>
      <c r="O74" s="6"/>
      <c r="P74">
        <f t="shared" si="21"/>
        <v>56968.701820039038</v>
      </c>
      <c r="Q74">
        <f t="shared" si="22"/>
        <v>37641.825098686983</v>
      </c>
      <c r="R74">
        <f t="shared" si="23"/>
        <v>37.641825098686979</v>
      </c>
      <c r="U74" s="6"/>
      <c r="V74" s="6"/>
      <c r="W74" s="11"/>
      <c r="X74" s="11"/>
      <c r="Y74" s="11"/>
    </row>
    <row r="75" spans="1:25" x14ac:dyDescent="0.2">
      <c r="A75" s="16">
        <v>44522</v>
      </c>
      <c r="B75">
        <v>37</v>
      </c>
      <c r="C75">
        <v>87</v>
      </c>
      <c r="D75">
        <v>22.8965</v>
      </c>
      <c r="E75">
        <v>41.145000000000003</v>
      </c>
      <c r="F75">
        <v>23.869900000000001</v>
      </c>
      <c r="G75">
        <v>23.213999999999999</v>
      </c>
      <c r="H75">
        <f t="shared" si="20"/>
        <v>18.248500000000003</v>
      </c>
      <c r="I75">
        <f t="shared" si="19"/>
        <v>0.9734000000000016</v>
      </c>
      <c r="J75" s="8">
        <f t="shared" si="16"/>
        <v>5.3341370523604752</v>
      </c>
      <c r="K75">
        <f t="shared" si="17"/>
        <v>0.65590000000000259</v>
      </c>
      <c r="L75" s="8">
        <f t="shared" si="18"/>
        <v>67.382371070474775</v>
      </c>
      <c r="M75" s="6">
        <f>AVERAGE(J75:J77)</f>
        <v>5.2964132494909393</v>
      </c>
      <c r="N75" s="17">
        <f t="shared" si="9"/>
        <v>0.26482066247454694</v>
      </c>
      <c r="O75" s="6">
        <f t="shared" si="10"/>
        <v>67.241995984373588</v>
      </c>
      <c r="P75">
        <f t="shared" si="21"/>
        <v>53341.370523604754</v>
      </c>
      <c r="Q75">
        <f t="shared" si="22"/>
        <v>35942.680220292212</v>
      </c>
      <c r="R75">
        <f t="shared" si="23"/>
        <v>35.94268022029221</v>
      </c>
      <c r="T75">
        <f t="shared" si="11"/>
        <v>35.613413738605196</v>
      </c>
      <c r="U75" s="6">
        <f t="shared" si="12"/>
        <v>52964.132494909398</v>
      </c>
      <c r="V75" s="6">
        <f t="shared" si="13"/>
        <v>35613.413738605188</v>
      </c>
      <c r="W75" s="11"/>
      <c r="X75" s="11"/>
      <c r="Y75" s="11"/>
    </row>
    <row r="76" spans="1:25" x14ac:dyDescent="0.2">
      <c r="A76" s="16"/>
      <c r="C76">
        <v>31</v>
      </c>
      <c r="D76">
        <v>25.242899999999999</v>
      </c>
      <c r="E76">
        <v>46.015999999999998</v>
      </c>
      <c r="F76">
        <v>26.331900000000001</v>
      </c>
      <c r="G76">
        <v>25.595800000000001</v>
      </c>
      <c r="H76">
        <f t="shared" si="20"/>
        <v>20.773099999999999</v>
      </c>
      <c r="I76">
        <f t="shared" si="19"/>
        <v>1.0890000000000022</v>
      </c>
      <c r="J76" s="8">
        <f t="shared" si="16"/>
        <v>5.2423567016959538</v>
      </c>
      <c r="K76">
        <f t="shared" si="17"/>
        <v>0.73610000000000042</v>
      </c>
      <c r="L76" s="8">
        <f t="shared" si="18"/>
        <v>67.594123048668408</v>
      </c>
      <c r="M76" s="6"/>
      <c r="N76" s="17"/>
      <c r="O76" s="6"/>
      <c r="P76">
        <f t="shared" si="21"/>
        <v>52423.56701695954</v>
      </c>
      <c r="Q76">
        <f t="shared" si="22"/>
        <v>35435.250395944779</v>
      </c>
      <c r="R76">
        <f t="shared" si="23"/>
        <v>35.435250395944777</v>
      </c>
      <c r="U76" s="6"/>
      <c r="V76" s="6"/>
      <c r="W76" s="11"/>
      <c r="X76" s="11"/>
      <c r="Y76" s="11"/>
    </row>
    <row r="77" spans="1:25" x14ac:dyDescent="0.2">
      <c r="A77" s="16"/>
      <c r="C77">
        <v>14</v>
      </c>
      <c r="D77">
        <v>24.6037</v>
      </c>
      <c r="E77">
        <v>45.056399999999996</v>
      </c>
      <c r="F77">
        <v>25.690300000000001</v>
      </c>
      <c r="G77">
        <v>24.965</v>
      </c>
      <c r="H77">
        <f t="shared" si="20"/>
        <v>20.452699999999997</v>
      </c>
      <c r="I77">
        <f t="shared" si="19"/>
        <v>1.0866000000000007</v>
      </c>
      <c r="J77" s="8">
        <f t="shared" si="16"/>
        <v>5.3127459944163897</v>
      </c>
      <c r="K77">
        <f t="shared" si="17"/>
        <v>0.72530000000000072</v>
      </c>
      <c r="L77" s="8">
        <f t="shared" si="18"/>
        <v>66.749493833977567</v>
      </c>
      <c r="M77" s="6"/>
      <c r="N77" s="17"/>
      <c r="O77" s="6"/>
      <c r="P77">
        <f t="shared" si="21"/>
        <v>53127.459944163893</v>
      </c>
      <c r="Q77">
        <f t="shared" si="22"/>
        <v>35462.310599578581</v>
      </c>
      <c r="R77">
        <f t="shared" si="23"/>
        <v>35.462310599578579</v>
      </c>
      <c r="U77" s="6"/>
      <c r="V77" s="6"/>
      <c r="W77" s="11"/>
      <c r="X77" s="11"/>
      <c r="Y77" s="11"/>
    </row>
    <row r="78" spans="1:25" x14ac:dyDescent="0.2">
      <c r="A78" s="16">
        <v>44522</v>
      </c>
      <c r="B78">
        <v>37</v>
      </c>
      <c r="C78">
        <v>30</v>
      </c>
      <c r="D78">
        <v>44.520400000000002</v>
      </c>
      <c r="E78">
        <v>65.267399999999995</v>
      </c>
      <c r="F78">
        <v>45.676000000000002</v>
      </c>
      <c r="G78">
        <v>44.931899999999999</v>
      </c>
      <c r="H78">
        <f t="shared" si="20"/>
        <v>20.746999999999993</v>
      </c>
      <c r="I78">
        <f t="shared" si="19"/>
        <v>1.1555999999999997</v>
      </c>
      <c r="J78" s="8">
        <f t="shared" si="16"/>
        <v>5.5699619222056205</v>
      </c>
      <c r="K78">
        <f t="shared" si="17"/>
        <v>0.74410000000000309</v>
      </c>
      <c r="L78" s="8">
        <f t="shared" si="18"/>
        <v>64.390792661820981</v>
      </c>
      <c r="M78" s="6">
        <f>AVERAGE(J78:J80)</f>
        <v>5.4804354451217963</v>
      </c>
      <c r="N78" s="17">
        <f t="shared" si="9"/>
        <v>0.27402177225608981</v>
      </c>
      <c r="O78" s="6">
        <f t="shared" si="10"/>
        <v>67.654709919592861</v>
      </c>
      <c r="P78">
        <f t="shared" si="21"/>
        <v>55699.619222056208</v>
      </c>
      <c r="Q78">
        <f t="shared" si="22"/>
        <v>35865.426326697991</v>
      </c>
      <c r="R78">
        <f t="shared" si="23"/>
        <v>35.865426326697992</v>
      </c>
      <c r="T78">
        <f t="shared" si="11"/>
        <v>37.065112038951746</v>
      </c>
      <c r="U78" s="6">
        <f>AVERAGE(P78:P80)</f>
        <v>54804.354451217958</v>
      </c>
      <c r="V78" s="6">
        <f t="shared" si="13"/>
        <v>37065.112038951738</v>
      </c>
      <c r="W78" s="11"/>
      <c r="X78" s="11"/>
      <c r="Y78" s="11"/>
    </row>
    <row r="79" spans="1:25" x14ac:dyDescent="0.2">
      <c r="A79" s="16"/>
      <c r="C79">
        <v>17</v>
      </c>
      <c r="D79">
        <v>20.8508</v>
      </c>
      <c r="E79">
        <v>40.342500000000001</v>
      </c>
      <c r="F79">
        <v>21.904299999999999</v>
      </c>
      <c r="G79">
        <v>21.1846</v>
      </c>
      <c r="H79">
        <f t="shared" si="20"/>
        <v>19.491700000000002</v>
      </c>
      <c r="I79">
        <f t="shared" si="19"/>
        <v>1.0534999999999997</v>
      </c>
      <c r="J79" s="8">
        <f t="shared" si="16"/>
        <v>5.4048646346906617</v>
      </c>
      <c r="K79">
        <f t="shared" si="17"/>
        <v>0.71969999999999956</v>
      </c>
      <c r="L79" s="8">
        <f t="shared" si="18"/>
        <v>68.315140009492154</v>
      </c>
      <c r="M79" s="6"/>
      <c r="N79" s="17"/>
      <c r="O79" s="6"/>
      <c r="P79">
        <f t="shared" si="21"/>
        <v>54048.646346906615</v>
      </c>
      <c r="Q79">
        <f t="shared" si="22"/>
        <v>36923.408425124515</v>
      </c>
      <c r="R79">
        <f t="shared" si="23"/>
        <v>36.923408425124514</v>
      </c>
      <c r="U79" s="6"/>
      <c r="V79" s="6"/>
      <c r="W79" s="11"/>
      <c r="X79" s="11"/>
      <c r="Y79" s="11"/>
    </row>
    <row r="80" spans="1:25" x14ac:dyDescent="0.2">
      <c r="A80" s="16"/>
      <c r="C80" t="s">
        <v>31</v>
      </c>
      <c r="D80">
        <v>24.436</v>
      </c>
      <c r="E80">
        <v>44.911700000000003</v>
      </c>
      <c r="F80">
        <v>25.555299999999999</v>
      </c>
      <c r="G80">
        <v>24.768899999999999</v>
      </c>
      <c r="H80">
        <f t="shared" si="20"/>
        <v>20.475700000000003</v>
      </c>
      <c r="I80">
        <f t="shared" si="19"/>
        <v>1.1192999999999991</v>
      </c>
      <c r="J80" s="8">
        <f t="shared" si="16"/>
        <v>5.4664797784691066</v>
      </c>
      <c r="K80">
        <f t="shared" si="17"/>
        <v>0.78640000000000043</v>
      </c>
      <c r="L80" s="8">
        <f t="shared" si="18"/>
        <v>70.258197087465476</v>
      </c>
      <c r="M80" s="6"/>
      <c r="N80" s="17"/>
      <c r="O80" s="6"/>
      <c r="P80">
        <f t="shared" si="21"/>
        <v>54664.797784691073</v>
      </c>
      <c r="Q80">
        <f t="shared" si="22"/>
        <v>38406.501365032716</v>
      </c>
      <c r="R80">
        <f t="shared" si="23"/>
        <v>38.406501365032717</v>
      </c>
      <c r="U80" s="6">
        <f t="shared" si="12"/>
        <v>56009.84582491601</v>
      </c>
      <c r="V80" s="6"/>
      <c r="W80" s="11"/>
      <c r="X80" s="11"/>
      <c r="Y80" s="11"/>
    </row>
    <row r="81" spans="1:25" x14ac:dyDescent="0.2">
      <c r="A81" s="16">
        <v>44524</v>
      </c>
      <c r="B81">
        <v>39</v>
      </c>
      <c r="C81" t="s">
        <v>169</v>
      </c>
      <c r="D81">
        <v>34.037799999999997</v>
      </c>
      <c r="E81">
        <v>55.719099999999997</v>
      </c>
      <c r="F81">
        <v>35.2729</v>
      </c>
      <c r="G81">
        <v>34.3932</v>
      </c>
      <c r="H81">
        <f t="shared" si="20"/>
        <v>21.6813</v>
      </c>
      <c r="I81">
        <f t="shared" si="19"/>
        <v>1.2351000000000028</v>
      </c>
      <c r="J81" s="8">
        <f t="shared" si="16"/>
        <v>5.6966141329163964</v>
      </c>
      <c r="K81">
        <f t="shared" si="17"/>
        <v>0.8796999999999997</v>
      </c>
      <c r="L81" s="8">
        <f t="shared" si="18"/>
        <v>71.22500202412742</v>
      </c>
      <c r="M81" s="6">
        <f t="shared" si="8"/>
        <v>5.661602472450979</v>
      </c>
      <c r="N81" s="17">
        <f t="shared" si="9"/>
        <v>0.28308012362254897</v>
      </c>
      <c r="O81" s="6">
        <f t="shared" si="10"/>
        <v>71.456764143181388</v>
      </c>
      <c r="P81">
        <f t="shared" si="21"/>
        <v>56966.141329163962</v>
      </c>
      <c r="Q81">
        <f t="shared" si="22"/>
        <v>40574.135314764324</v>
      </c>
      <c r="R81">
        <f t="shared" si="23"/>
        <v>40.574135314764327</v>
      </c>
      <c r="T81">
        <f t="shared" si="11"/>
        <v>40.455545166167674</v>
      </c>
      <c r="U81" s="6">
        <f t="shared" si="12"/>
        <v>56616.024724509778</v>
      </c>
      <c r="V81" s="6">
        <f t="shared" si="13"/>
        <v>40455.545166167671</v>
      </c>
      <c r="W81" s="11"/>
      <c r="X81" s="11"/>
      <c r="Y81" s="11"/>
    </row>
    <row r="82" spans="1:25" x14ac:dyDescent="0.2">
      <c r="A82" s="16"/>
      <c r="C82">
        <v>87</v>
      </c>
      <c r="D82">
        <v>22.891300000000001</v>
      </c>
      <c r="E82">
        <v>43.609900000000003</v>
      </c>
      <c r="F82">
        <v>24.059799999999999</v>
      </c>
      <c r="G82">
        <v>23.222300000000001</v>
      </c>
      <c r="H82">
        <f t="shared" si="20"/>
        <v>20.718600000000002</v>
      </c>
      <c r="I82">
        <f t="shared" si="19"/>
        <v>1.1684999999999981</v>
      </c>
      <c r="J82" s="8">
        <f t="shared" si="16"/>
        <v>5.6398598360893013</v>
      </c>
      <c r="K82">
        <f t="shared" si="17"/>
        <v>0.83749999999999858</v>
      </c>
      <c r="L82" s="8">
        <f t="shared" si="18"/>
        <v>71.673085151904147</v>
      </c>
      <c r="M82" s="6"/>
      <c r="N82" s="17"/>
      <c r="O82" s="6">
        <f t="shared" si="10"/>
        <v>72.253467121981785</v>
      </c>
      <c r="P82">
        <f t="shared" si="21"/>
        <v>56398.598360893011</v>
      </c>
      <c r="Q82">
        <f t="shared" si="22"/>
        <v>40422.615427683268</v>
      </c>
      <c r="R82">
        <f t="shared" si="23"/>
        <v>40.422615427683269</v>
      </c>
      <c r="T82">
        <f t="shared" si="11"/>
        <v>40.194817351431546</v>
      </c>
      <c r="U82" s="6">
        <f t="shared" si="12"/>
        <v>55645.328966139787</v>
      </c>
      <c r="V82" s="6">
        <f t="shared" si="13"/>
        <v>40194.817351431557</v>
      </c>
      <c r="W82" s="11"/>
      <c r="X82" s="11"/>
      <c r="Y82" s="11"/>
    </row>
    <row r="83" spans="1:25" x14ac:dyDescent="0.2">
      <c r="A83" s="16"/>
      <c r="C83">
        <v>3</v>
      </c>
      <c r="D83">
        <v>24.598400000000002</v>
      </c>
      <c r="E83">
        <v>44.885800000000003</v>
      </c>
      <c r="F83">
        <v>25.744299999999999</v>
      </c>
      <c r="G83">
        <v>24.9253</v>
      </c>
      <c r="H83">
        <f t="shared" si="20"/>
        <v>20.287400000000002</v>
      </c>
      <c r="I83">
        <f t="shared" si="19"/>
        <v>1.1458999999999975</v>
      </c>
      <c r="J83" s="8">
        <f t="shared" si="16"/>
        <v>5.6483334483472367</v>
      </c>
      <c r="K83">
        <f t="shared" si="17"/>
        <v>0.81899999999999906</v>
      </c>
      <c r="L83" s="8">
        <f t="shared" si="18"/>
        <v>71.472205253512598</v>
      </c>
      <c r="M83" s="6"/>
      <c r="N83" s="17"/>
      <c r="O83" s="6">
        <f t="shared" si="10"/>
        <v>72.612955622920651</v>
      </c>
      <c r="P83">
        <f t="shared" si="21"/>
        <v>56483.334483472368</v>
      </c>
      <c r="Q83">
        <f t="shared" si="22"/>
        <v>40369.884756055435</v>
      </c>
      <c r="R83">
        <f t="shared" si="23"/>
        <v>40.369884756055434</v>
      </c>
      <c r="T83">
        <f t="shared" si="11"/>
        <v>39.620142510165003</v>
      </c>
      <c r="U83" s="6">
        <f t="shared" si="12"/>
        <v>54576.731376028874</v>
      </c>
      <c r="V83" s="6">
        <f t="shared" si="13"/>
        <v>39620.142510164995</v>
      </c>
      <c r="W83" s="11"/>
      <c r="X83" s="11"/>
      <c r="Y83" s="11"/>
    </row>
    <row r="84" spans="1:25" x14ac:dyDescent="0.2">
      <c r="A84" s="16">
        <v>44524</v>
      </c>
      <c r="B84">
        <v>39</v>
      </c>
      <c r="C84">
        <v>6</v>
      </c>
      <c r="D84">
        <v>21.142800000000001</v>
      </c>
      <c r="E84">
        <v>42.983899999999998</v>
      </c>
      <c r="F84">
        <v>22.323399999999999</v>
      </c>
      <c r="G84">
        <v>21.4543</v>
      </c>
      <c r="H84">
        <f t="shared" si="20"/>
        <v>21.841099999999997</v>
      </c>
      <c r="I84">
        <f t="shared" si="19"/>
        <v>1.1805999999999983</v>
      </c>
      <c r="J84" s="8">
        <f t="shared" si="16"/>
        <v>5.4054054054053982</v>
      </c>
      <c r="K84">
        <f t="shared" si="17"/>
        <v>0.86909999999999954</v>
      </c>
      <c r="L84" s="8">
        <f t="shared" si="18"/>
        <v>73.615110960528611</v>
      </c>
      <c r="M84" s="6">
        <f t="shared" si="8"/>
        <v>5.3358453268820147</v>
      </c>
      <c r="N84" s="17">
        <f t="shared" si="9"/>
        <v>0.26679226634410075</v>
      </c>
      <c r="O84" s="6">
        <f t="shared" si="10"/>
        <v>72.952400150358571</v>
      </c>
      <c r="P84">
        <f t="shared" si="21"/>
        <v>54054.054054053981</v>
      </c>
      <c r="Q84">
        <f t="shared" si="22"/>
        <v>39791.951870555953</v>
      </c>
      <c r="R84">
        <f t="shared" si="23"/>
        <v>39.791951870555955</v>
      </c>
      <c r="T84">
        <f t="shared" si="11"/>
        <v>38.928735733549082</v>
      </c>
      <c r="U84" s="6">
        <f t="shared" si="12"/>
        <v>53358.453268820151</v>
      </c>
      <c r="V84" s="6">
        <f t="shared" si="13"/>
        <v>38928.735733549081</v>
      </c>
      <c r="W84" s="11"/>
      <c r="X84" s="11"/>
      <c r="Y84" s="11"/>
    </row>
    <row r="85" spans="1:25" x14ac:dyDescent="0.2">
      <c r="A85" s="16"/>
      <c r="C85" t="s">
        <v>119</v>
      </c>
      <c r="D85">
        <v>25.523599999999998</v>
      </c>
      <c r="E85">
        <v>47.3461</v>
      </c>
      <c r="F85">
        <v>26.6844</v>
      </c>
      <c r="G85">
        <v>25.8399</v>
      </c>
      <c r="H85">
        <f t="shared" si="20"/>
        <v>21.822500000000002</v>
      </c>
      <c r="I85">
        <f t="shared" si="19"/>
        <v>1.1608000000000018</v>
      </c>
      <c r="J85" s="8">
        <f t="shared" si="16"/>
        <v>5.3192805590560281</v>
      </c>
      <c r="K85">
        <f t="shared" si="17"/>
        <v>0.84450000000000003</v>
      </c>
      <c r="L85" s="8">
        <f t="shared" si="18"/>
        <v>72.751550654720759</v>
      </c>
      <c r="M85" s="6"/>
      <c r="N85" s="17"/>
      <c r="O85" s="6">
        <f t="shared" si="10"/>
        <v>72.554260372242126</v>
      </c>
      <c r="P85">
        <f t="shared" si="21"/>
        <v>53192.805590560281</v>
      </c>
      <c r="Q85">
        <f t="shared" si="22"/>
        <v>38698.590903883603</v>
      </c>
      <c r="R85">
        <f t="shared" si="23"/>
        <v>38.698590903883606</v>
      </c>
      <c r="T85">
        <f t="shared" si="11"/>
        <v>37.827037172835389</v>
      </c>
      <c r="U85" s="6">
        <f t="shared" si="12"/>
        <v>52134.372346732562</v>
      </c>
      <c r="V85" s="6">
        <f t="shared" si="13"/>
        <v>37827.037172835386</v>
      </c>
      <c r="W85" s="11"/>
      <c r="X85" s="11"/>
      <c r="Y85" s="11"/>
    </row>
    <row r="86" spans="1:25" x14ac:dyDescent="0.2">
      <c r="A86" s="16"/>
      <c r="C86">
        <v>1</v>
      </c>
      <c r="D86">
        <v>19.991</v>
      </c>
      <c r="E86">
        <v>40.998600000000003</v>
      </c>
      <c r="F86">
        <v>21.1008</v>
      </c>
      <c r="G86">
        <v>20.296299999999999</v>
      </c>
      <c r="H86">
        <f t="shared" si="20"/>
        <v>21.007600000000004</v>
      </c>
      <c r="I86">
        <f t="shared" si="19"/>
        <v>1.1097999999999999</v>
      </c>
      <c r="J86" s="8">
        <f t="shared" si="16"/>
        <v>5.2828500161846179</v>
      </c>
      <c r="K86">
        <f t="shared" si="17"/>
        <v>0.80450000000000088</v>
      </c>
      <c r="L86" s="8">
        <f t="shared" si="18"/>
        <v>72.490538835826356</v>
      </c>
      <c r="M86" s="6"/>
      <c r="N86" s="17"/>
      <c r="O86" s="6">
        <f t="shared" si="10"/>
        <v>73.0558730781745</v>
      </c>
      <c r="P86">
        <f t="shared" si="21"/>
        <v>52828.500161846176</v>
      </c>
      <c r="Q86">
        <f t="shared" si="22"/>
        <v>38295.664426207695</v>
      </c>
      <c r="R86">
        <f t="shared" si="23"/>
        <v>38.295664426207694</v>
      </c>
      <c r="T86">
        <f t="shared" si="11"/>
        <v>37.491411782804946</v>
      </c>
      <c r="U86" s="6">
        <f t="shared" si="12"/>
        <v>51323.065371705568</v>
      </c>
      <c r="V86" s="6">
        <f t="shared" si="13"/>
        <v>37491.411782804942</v>
      </c>
      <c r="W86" s="11"/>
      <c r="X86" s="11"/>
      <c r="Y86" s="11"/>
    </row>
    <row r="87" spans="1:25" x14ac:dyDescent="0.2">
      <c r="A87" s="16">
        <v>44526</v>
      </c>
      <c r="B87">
        <v>41</v>
      </c>
      <c r="C87" t="s">
        <v>169</v>
      </c>
      <c r="D87">
        <v>34.0428</v>
      </c>
      <c r="E87">
        <v>54.877699999999997</v>
      </c>
      <c r="F87">
        <v>35.092500000000001</v>
      </c>
      <c r="G87">
        <v>34.332299999999996</v>
      </c>
      <c r="H87">
        <f t="shared" si="20"/>
        <v>20.834899999999998</v>
      </c>
      <c r="I87">
        <f t="shared" si="19"/>
        <v>1.0497000000000014</v>
      </c>
      <c r="J87" s="8">
        <f>(I87/H87)*100</f>
        <v>5.0381811287791232</v>
      </c>
      <c r="K87">
        <f t="shared" si="17"/>
        <v>0.76020000000000465</v>
      </c>
      <c r="L87" s="8">
        <f t="shared" si="18"/>
        <v>72.420691626179263</v>
      </c>
      <c r="M87" s="6">
        <f>AVERAGE(J87:J89)</f>
        <v>5.0682741202998303</v>
      </c>
      <c r="N87" s="17">
        <f t="shared" si="9"/>
        <v>0.25341370601499152</v>
      </c>
      <c r="O87" s="6">
        <f t="shared" ref="O87:O130" si="24">AVERAGE(L87:L89)</f>
        <v>73.502860263823337</v>
      </c>
      <c r="P87">
        <f t="shared" si="21"/>
        <v>50381.811287791235</v>
      </c>
      <c r="Q87">
        <f t="shared" si="22"/>
        <v>36486.856188414858</v>
      </c>
      <c r="R87">
        <f t="shared" si="23"/>
        <v>36.486856188414862</v>
      </c>
      <c r="T87">
        <f t="shared" si="11"/>
        <v>37.254787467764743</v>
      </c>
      <c r="U87" s="6">
        <f t="shared" si="12"/>
        <v>50682.741202998295</v>
      </c>
      <c r="V87" s="6">
        <f t="shared" si="13"/>
        <v>37254.787467764749</v>
      </c>
      <c r="W87" s="11"/>
      <c r="X87" s="11"/>
      <c r="Y87" s="11"/>
    </row>
    <row r="88" spans="1:25" x14ac:dyDescent="0.2">
      <c r="A88" s="16"/>
      <c r="C88">
        <v>9</v>
      </c>
      <c r="D88">
        <v>19.993300000000001</v>
      </c>
      <c r="E88">
        <v>38.803800000000003</v>
      </c>
      <c r="F88">
        <v>20.9481</v>
      </c>
      <c r="G88">
        <v>20.239100000000001</v>
      </c>
      <c r="H88">
        <f t="shared" si="20"/>
        <v>18.810500000000001</v>
      </c>
      <c r="I88">
        <f t="shared" si="19"/>
        <v>0.95479999999999876</v>
      </c>
      <c r="J88" s="8">
        <f t="shared" si="16"/>
        <v>5.0758884665479318</v>
      </c>
      <c r="K88">
        <f t="shared" si="17"/>
        <v>0.70899999999999963</v>
      </c>
      <c r="L88" s="8">
        <f t="shared" si="18"/>
        <v>74.256388772517866</v>
      </c>
      <c r="M88" s="6"/>
      <c r="N88" s="17"/>
      <c r="O88" s="6">
        <f t="shared" si="24"/>
        <v>74.05028589367771</v>
      </c>
      <c r="P88">
        <f t="shared" si="21"/>
        <v>50758.884665479316</v>
      </c>
      <c r="Q88">
        <f t="shared" si="22"/>
        <v>37691.71473379228</v>
      </c>
      <c r="R88">
        <f t="shared" si="23"/>
        <v>37.691714733792281</v>
      </c>
      <c r="T88">
        <f t="shared" ref="T88:T130" si="25">(AVERAGE(R88:R90))</f>
        <v>38.122717648924898</v>
      </c>
      <c r="U88" s="6">
        <f t="shared" ref="U88:V103" si="26">AVERAGE(P88:P90)</f>
        <v>51482.232831881731</v>
      </c>
      <c r="V88" s="6">
        <f t="shared" si="26"/>
        <v>38122.717648924903</v>
      </c>
      <c r="W88" s="11"/>
      <c r="X88" s="11"/>
      <c r="Y88" s="11"/>
    </row>
    <row r="89" spans="1:25" x14ac:dyDescent="0.2">
      <c r="A89" s="16"/>
      <c r="C89" t="s">
        <v>165</v>
      </c>
      <c r="D89">
        <v>42.230800000000002</v>
      </c>
      <c r="E89">
        <v>62.235700000000001</v>
      </c>
      <c r="F89">
        <v>43.249200000000002</v>
      </c>
      <c r="G89">
        <v>42.497300000000003</v>
      </c>
      <c r="H89">
        <f t="shared" si="20"/>
        <v>20.004899999999999</v>
      </c>
      <c r="I89">
        <f t="shared" si="19"/>
        <v>1.0183999999999997</v>
      </c>
      <c r="J89" s="8">
        <f>(I89/H89)*100</f>
        <v>5.0907527655724341</v>
      </c>
      <c r="K89">
        <f t="shared" si="17"/>
        <v>0.75189999999999912</v>
      </c>
      <c r="L89" s="8">
        <f t="shared" si="18"/>
        <v>73.831500392772909</v>
      </c>
      <c r="M89" s="6"/>
      <c r="N89" s="17"/>
      <c r="O89" s="6">
        <f t="shared" si="24"/>
        <v>74.498914220369713</v>
      </c>
      <c r="P89">
        <f t="shared" si="21"/>
        <v>50907.527655724334</v>
      </c>
      <c r="Q89">
        <f t="shared" si="22"/>
        <v>37585.791481087093</v>
      </c>
      <c r="R89">
        <f t="shared" si="23"/>
        <v>37.585791481087092</v>
      </c>
      <c r="T89">
        <f t="shared" si="25"/>
        <v>39.096167694571953</v>
      </c>
      <c r="U89" s="6">
        <f t="shared" si="26"/>
        <v>52468.620242880985</v>
      </c>
      <c r="V89" s="6">
        <f t="shared" si="26"/>
        <v>39096.167694571952</v>
      </c>
      <c r="W89" s="11"/>
      <c r="X89" s="11"/>
      <c r="Y89" s="11"/>
    </row>
    <row r="90" spans="1:25" x14ac:dyDescent="0.2">
      <c r="A90" s="16">
        <v>44526</v>
      </c>
      <c r="B90">
        <v>41</v>
      </c>
      <c r="C90">
        <v>14</v>
      </c>
      <c r="D90">
        <v>24.598400000000002</v>
      </c>
      <c r="E90">
        <v>46.081800000000001</v>
      </c>
      <c r="F90">
        <v>25.732299999999999</v>
      </c>
      <c r="G90">
        <v>24.892499999999998</v>
      </c>
      <c r="H90">
        <f t="shared" si="20"/>
        <v>21.4834</v>
      </c>
      <c r="I90">
        <f t="shared" si="19"/>
        <v>1.133899999999997</v>
      </c>
      <c r="J90" s="8">
        <f>(I90/H90)*100</f>
        <v>5.2780286174441526</v>
      </c>
      <c r="K90">
        <f t="shared" si="17"/>
        <v>0.83980000000000032</v>
      </c>
      <c r="L90" s="8">
        <f t="shared" si="18"/>
        <v>74.062968515742355</v>
      </c>
      <c r="M90" s="6">
        <f t="shared" ref="M90:M93" si="27">AVERAGE(J90:J92)</f>
        <v>5.2751133552230192</v>
      </c>
      <c r="N90" s="17">
        <f t="shared" ref="N90:N130" si="28">(M90/20)</f>
        <v>0.26375566776115095</v>
      </c>
      <c r="O90" s="6">
        <f t="shared" si="24"/>
        <v>76.431509548203493</v>
      </c>
      <c r="P90">
        <f t="shared" si="21"/>
        <v>52780.286174441528</v>
      </c>
      <c r="Q90">
        <f t="shared" si="22"/>
        <v>39090.646731895344</v>
      </c>
      <c r="R90">
        <f t="shared" si="23"/>
        <v>39.09064673189534</v>
      </c>
      <c r="T90">
        <f t="shared" si="25"/>
        <v>40.304967527714929</v>
      </c>
      <c r="U90" s="6">
        <f t="shared" si="26"/>
        <v>52751.133552230189</v>
      </c>
      <c r="V90" s="6">
        <f t="shared" si="26"/>
        <v>40304.967527714929</v>
      </c>
      <c r="W90" s="11"/>
      <c r="X90" s="11"/>
      <c r="Y90" s="11"/>
    </row>
    <row r="91" spans="1:25" x14ac:dyDescent="0.2">
      <c r="A91" s="16"/>
      <c r="C91">
        <v>87</v>
      </c>
      <c r="D91">
        <v>22.896999999999998</v>
      </c>
      <c r="E91">
        <v>43.528799999999997</v>
      </c>
      <c r="F91">
        <v>24.005299999999998</v>
      </c>
      <c r="G91">
        <v>23.167400000000001</v>
      </c>
      <c r="H91">
        <f t="shared" si="20"/>
        <v>20.631799999999998</v>
      </c>
      <c r="I91">
        <f t="shared" si="19"/>
        <v>1.1082999999999998</v>
      </c>
      <c r="J91" s="8">
        <f t="shared" si="16"/>
        <v>5.3718046898477105</v>
      </c>
      <c r="K91">
        <f t="shared" si="17"/>
        <v>0.83789999999999765</v>
      </c>
      <c r="L91" s="8">
        <f t="shared" si="18"/>
        <v>75.60227375259386</v>
      </c>
      <c r="M91" s="6"/>
      <c r="N91" s="17"/>
      <c r="O91" s="6">
        <f t="shared" si="24"/>
        <v>76.570061231694382</v>
      </c>
      <c r="P91">
        <f t="shared" si="21"/>
        <v>53718.046898477107</v>
      </c>
      <c r="Q91">
        <f t="shared" si="22"/>
        <v>40612.064870733419</v>
      </c>
      <c r="R91">
        <f t="shared" si="23"/>
        <v>40.61206487073342</v>
      </c>
      <c r="T91">
        <f t="shared" si="25"/>
        <v>40.435677315025288</v>
      </c>
      <c r="U91" s="6">
        <f t="shared" si="26"/>
        <v>52828.446759036655</v>
      </c>
      <c r="V91" s="6">
        <f t="shared" si="26"/>
        <v>40435.677315025292</v>
      </c>
      <c r="W91" s="11"/>
      <c r="X91" s="11"/>
      <c r="Y91" s="11"/>
    </row>
    <row r="92" spans="1:25" x14ac:dyDescent="0.2">
      <c r="A92" s="16"/>
      <c r="C92" t="s">
        <v>73</v>
      </c>
      <c r="D92">
        <v>38.891800000000003</v>
      </c>
      <c r="E92">
        <v>59.74</v>
      </c>
      <c r="F92">
        <v>39.970799999999997</v>
      </c>
      <c r="G92">
        <v>39.111600000000003</v>
      </c>
      <c r="H92">
        <f t="shared" si="20"/>
        <v>20.848199999999999</v>
      </c>
      <c r="I92">
        <f t="shared" si="19"/>
        <v>1.0789999999999935</v>
      </c>
      <c r="J92" s="8">
        <f t="shared" si="16"/>
        <v>5.1755067583771917</v>
      </c>
      <c r="K92">
        <f t="shared" si="17"/>
        <v>0.85919999999999419</v>
      </c>
      <c r="L92" s="8">
        <f t="shared" si="18"/>
        <v>79.629286376274266</v>
      </c>
      <c r="M92" s="6"/>
      <c r="N92" s="17"/>
      <c r="O92" s="6">
        <f t="shared" si="24"/>
        <v>76.167171744887085</v>
      </c>
      <c r="P92">
        <f t="shared" si="21"/>
        <v>51755.067583771917</v>
      </c>
      <c r="Q92">
        <f t="shared" si="22"/>
        <v>41212.190980516025</v>
      </c>
      <c r="R92">
        <f t="shared" si="23"/>
        <v>41.212190980516027</v>
      </c>
      <c r="T92">
        <f t="shared" si="25"/>
        <v>39.581235433873289</v>
      </c>
      <c r="U92" s="6">
        <f t="shared" si="26"/>
        <v>51970.822618932027</v>
      </c>
      <c r="V92" s="6">
        <f t="shared" si="26"/>
        <v>39581.235433873284</v>
      </c>
      <c r="W92" s="11"/>
      <c r="X92" s="11"/>
      <c r="Y92" s="11"/>
    </row>
    <row r="93" spans="1:25" x14ac:dyDescent="0.2">
      <c r="A93" s="16">
        <v>44529</v>
      </c>
      <c r="B93">
        <v>44</v>
      </c>
      <c r="C93" t="s">
        <v>35</v>
      </c>
      <c r="D93">
        <v>22.057600000000001</v>
      </c>
      <c r="E93">
        <v>43.765799999999999</v>
      </c>
      <c r="F93">
        <v>23.208400000000001</v>
      </c>
      <c r="G93">
        <v>22.351299999999998</v>
      </c>
      <c r="H93">
        <f t="shared" si="20"/>
        <v>21.708199999999998</v>
      </c>
      <c r="I93">
        <f t="shared" si="19"/>
        <v>1.1508000000000003</v>
      </c>
      <c r="J93" s="8">
        <f t="shared" si="16"/>
        <v>5.3012225794860948</v>
      </c>
      <c r="K93">
        <f t="shared" si="17"/>
        <v>0.85710000000000264</v>
      </c>
      <c r="L93" s="8">
        <f t="shared" si="18"/>
        <v>74.47862356621502</v>
      </c>
      <c r="M93" s="6">
        <f t="shared" si="27"/>
        <v>5.2041831302594801</v>
      </c>
      <c r="N93" s="17">
        <f t="shared" si="28"/>
        <v>0.26020915651297399</v>
      </c>
      <c r="O93" s="6">
        <f t="shared" si="24"/>
        <v>74.447318348090633</v>
      </c>
      <c r="P93">
        <f t="shared" si="21"/>
        <v>53012.225794860948</v>
      </c>
      <c r="Q93">
        <f t="shared" si="22"/>
        <v>39482.776093826425</v>
      </c>
      <c r="R93">
        <f t="shared" si="23"/>
        <v>39.482776093826423</v>
      </c>
      <c r="T93">
        <f t="shared" si="25"/>
        <v>38.744004118311359</v>
      </c>
      <c r="U93" s="6">
        <f t="shared" si="26"/>
        <v>52041.831302594801</v>
      </c>
      <c r="V93" s="6">
        <f t="shared" si="26"/>
        <v>38744.004118311357</v>
      </c>
      <c r="W93" s="11"/>
      <c r="X93" s="11"/>
      <c r="Y93" s="11"/>
    </row>
    <row r="94" spans="1:25" x14ac:dyDescent="0.2">
      <c r="C94">
        <v>85</v>
      </c>
      <c r="D94">
        <v>52.244500000000002</v>
      </c>
      <c r="E94">
        <v>73.525099999999995</v>
      </c>
      <c r="F94">
        <v>53.332900000000002</v>
      </c>
      <c r="G94">
        <v>52.523200000000003</v>
      </c>
      <c r="H94">
        <f t="shared" si="20"/>
        <v>21.280599999999993</v>
      </c>
      <c r="I94">
        <f t="shared" si="19"/>
        <v>1.0884</v>
      </c>
      <c r="J94" s="8">
        <f t="shared" si="16"/>
        <v>5.1145174478163229</v>
      </c>
      <c r="K94">
        <f t="shared" si="17"/>
        <v>0.80969999999999942</v>
      </c>
      <c r="L94" s="8">
        <f t="shared" si="18"/>
        <v>74.393605292171941</v>
      </c>
      <c r="M94" s="6"/>
      <c r="N94" s="17"/>
      <c r="O94" s="6">
        <f t="shared" si="24"/>
        <v>74.069184536513063</v>
      </c>
      <c r="P94">
        <f t="shared" si="21"/>
        <v>51145.174478163222</v>
      </c>
      <c r="Q94">
        <f t="shared" si="22"/>
        <v>38048.739227277409</v>
      </c>
      <c r="R94">
        <f t="shared" si="23"/>
        <v>38.048739227277409</v>
      </c>
      <c r="T94">
        <f t="shared" si="25"/>
        <v>40.246127413929997</v>
      </c>
      <c r="U94" s="6">
        <f t="shared" si="26"/>
        <v>54363.187226946524</v>
      </c>
      <c r="V94" s="6">
        <f t="shared" si="26"/>
        <v>40246.12741393</v>
      </c>
      <c r="W94" s="11"/>
      <c r="X94" s="11"/>
      <c r="Y94" s="11"/>
    </row>
    <row r="95" spans="1:25" x14ac:dyDescent="0.2">
      <c r="A95" s="16"/>
      <c r="C95">
        <v>30</v>
      </c>
      <c r="D95">
        <v>44.525199999999998</v>
      </c>
      <c r="E95">
        <v>64.483599999999996</v>
      </c>
      <c r="F95">
        <v>45.562399999999997</v>
      </c>
      <c r="G95">
        <v>44.79</v>
      </c>
      <c r="H95">
        <f t="shared" si="20"/>
        <v>19.958399999999997</v>
      </c>
      <c r="I95">
        <f t="shared" si="19"/>
        <v>1.0371999999999986</v>
      </c>
      <c r="J95" s="8">
        <f t="shared" si="16"/>
        <v>5.1968093634760235</v>
      </c>
      <c r="K95">
        <f t="shared" si="17"/>
        <v>0.77239999999999753</v>
      </c>
      <c r="L95" s="8">
        <f t="shared" si="18"/>
        <v>74.469726185884937</v>
      </c>
      <c r="M95" s="6"/>
      <c r="N95" s="17"/>
      <c r="O95" s="6">
        <f t="shared" si="24"/>
        <v>73.790381491727501</v>
      </c>
      <c r="P95">
        <f t="shared" si="21"/>
        <v>51968.09363476024</v>
      </c>
      <c r="Q95">
        <f t="shared" si="22"/>
        <v>38700.497033830252</v>
      </c>
      <c r="R95">
        <f t="shared" si="23"/>
        <v>38.700497033830253</v>
      </c>
      <c r="T95">
        <f t="shared" si="25"/>
        <v>41.513201541398665</v>
      </c>
      <c r="U95" s="6">
        <f t="shared" si="26"/>
        <v>56279.612138181947</v>
      </c>
      <c r="V95" s="6">
        <f t="shared" si="26"/>
        <v>41513.201541398659</v>
      </c>
      <c r="W95" s="11"/>
      <c r="X95" s="11"/>
      <c r="Y95" s="11"/>
    </row>
    <row r="96" spans="1:25" x14ac:dyDescent="0.2">
      <c r="A96" s="16">
        <v>44529</v>
      </c>
      <c r="B96">
        <v>44</v>
      </c>
      <c r="C96" t="s">
        <v>29</v>
      </c>
      <c r="D96">
        <v>25.517299999999999</v>
      </c>
      <c r="E96">
        <v>45.933700000000002</v>
      </c>
      <c r="F96">
        <v>26.741800000000001</v>
      </c>
      <c r="G96">
        <v>25.843699999999998</v>
      </c>
      <c r="H96">
        <f t="shared" si="20"/>
        <v>20.416400000000003</v>
      </c>
      <c r="I96">
        <f t="shared" si="19"/>
        <v>1.2245000000000026</v>
      </c>
      <c r="J96" s="8">
        <f t="shared" si="16"/>
        <v>5.9976293567916112</v>
      </c>
      <c r="K96">
        <f t="shared" si="17"/>
        <v>0.89810000000000301</v>
      </c>
      <c r="L96" s="8">
        <f t="shared" si="18"/>
        <v>73.344222131482326</v>
      </c>
      <c r="M96" s="6">
        <f>AVERAGE(J96:J98)</f>
        <v>5.7920224158298437</v>
      </c>
      <c r="N96" s="17">
        <f t="shared" si="28"/>
        <v>0.28960112079149219</v>
      </c>
      <c r="O96" s="6">
        <f t="shared" si="24"/>
        <v>73.174615180889603</v>
      </c>
      <c r="P96">
        <f t="shared" si="21"/>
        <v>59976.293567916109</v>
      </c>
      <c r="Q96">
        <f t="shared" si="22"/>
        <v>43989.145980682333</v>
      </c>
      <c r="R96">
        <f t="shared" si="23"/>
        <v>43.989145980682331</v>
      </c>
      <c r="T96">
        <f t="shared" si="25"/>
        <v>42.384651799230262</v>
      </c>
      <c r="U96" s="6">
        <f t="shared" si="26"/>
        <v>57920.224158298428</v>
      </c>
      <c r="V96" s="6">
        <f t="shared" si="26"/>
        <v>42384.651799230276</v>
      </c>
      <c r="W96" s="11"/>
      <c r="X96" s="11"/>
      <c r="Y96" s="11"/>
    </row>
    <row r="97" spans="1:25" x14ac:dyDescent="0.2">
      <c r="C97">
        <v>10</v>
      </c>
      <c r="D97">
        <v>36.232999999999997</v>
      </c>
      <c r="E97">
        <v>58.374000000000002</v>
      </c>
      <c r="F97">
        <v>37.492699999999999</v>
      </c>
      <c r="G97">
        <v>36.566099999999999</v>
      </c>
      <c r="H97">
        <f t="shared" si="20"/>
        <v>22.141000000000005</v>
      </c>
      <c r="I97">
        <f t="shared" si="19"/>
        <v>1.2597000000000023</v>
      </c>
      <c r="J97" s="8">
        <f t="shared" si="16"/>
        <v>5.6894449211869471</v>
      </c>
      <c r="K97">
        <f t="shared" si="17"/>
        <v>0.92660000000000053</v>
      </c>
      <c r="L97" s="8">
        <f t="shared" si="18"/>
        <v>73.55719615781527</v>
      </c>
      <c r="M97" s="6"/>
      <c r="N97" s="17"/>
      <c r="O97" s="6">
        <f t="shared" si="24"/>
        <v>72.043440838023955</v>
      </c>
      <c r="P97">
        <f t="shared" si="21"/>
        <v>56894.449211869476</v>
      </c>
      <c r="Q97">
        <f t="shared" si="22"/>
        <v>41849.961609683407</v>
      </c>
      <c r="R97">
        <f t="shared" si="23"/>
        <v>41.849961609683405</v>
      </c>
      <c r="T97">
        <f t="shared" si="25"/>
        <v>41.797795102155959</v>
      </c>
      <c r="U97" s="6">
        <f t="shared" si="26"/>
        <v>58051.14457616736</v>
      </c>
      <c r="V97" s="6">
        <f t="shared" si="26"/>
        <v>41797.795102155964</v>
      </c>
      <c r="W97" s="11"/>
      <c r="X97" s="11"/>
      <c r="Y97" s="11"/>
    </row>
    <row r="98" spans="1:25" x14ac:dyDescent="0.2">
      <c r="A98" s="16"/>
      <c r="C98" t="s">
        <v>171</v>
      </c>
      <c r="D98">
        <v>43.67</v>
      </c>
      <c r="E98">
        <v>63.483699999999999</v>
      </c>
      <c r="F98">
        <v>44.797199999999997</v>
      </c>
      <c r="G98">
        <v>43.9786</v>
      </c>
      <c r="H98">
        <f t="shared" si="20"/>
        <v>19.813699999999997</v>
      </c>
      <c r="I98">
        <f t="shared" si="19"/>
        <v>1.1271999999999949</v>
      </c>
      <c r="J98" s="8">
        <f t="shared" si="16"/>
        <v>5.68899296951097</v>
      </c>
      <c r="K98">
        <f t="shared" si="17"/>
        <v>0.81859999999999644</v>
      </c>
      <c r="L98" s="8">
        <f t="shared" si="18"/>
        <v>72.6224272533712</v>
      </c>
      <c r="M98" s="6"/>
      <c r="N98" s="17"/>
      <c r="O98" s="6">
        <f t="shared" si="24"/>
        <v>70.6047226588516</v>
      </c>
      <c r="P98">
        <f t="shared" si="21"/>
        <v>56889.929695109699</v>
      </c>
      <c r="Q98">
        <f t="shared" si="22"/>
        <v>41314.847807325066</v>
      </c>
      <c r="R98">
        <f t="shared" si="23"/>
        <v>41.314847807325066</v>
      </c>
      <c r="T98">
        <f t="shared" si="25"/>
        <v>41.804989723635629</v>
      </c>
      <c r="U98" s="6">
        <f t="shared" si="26"/>
        <v>59243.710987514853</v>
      </c>
      <c r="V98" s="6">
        <f t="shared" si="26"/>
        <v>41804.989723635634</v>
      </c>
      <c r="W98" s="11"/>
      <c r="X98" s="11"/>
      <c r="Y98" s="11"/>
    </row>
    <row r="99" spans="1:25" x14ac:dyDescent="0.2">
      <c r="A99" s="16">
        <v>44470</v>
      </c>
      <c r="B99">
        <v>46</v>
      </c>
      <c r="C99" t="s">
        <v>172</v>
      </c>
      <c r="D99">
        <v>42.251399999999997</v>
      </c>
      <c r="E99">
        <v>62.747</v>
      </c>
      <c r="F99">
        <v>43.488700000000001</v>
      </c>
      <c r="G99">
        <v>42.623199999999997</v>
      </c>
      <c r="H99">
        <f t="shared" si="20"/>
        <v>20.495600000000003</v>
      </c>
      <c r="I99">
        <f t="shared" si="19"/>
        <v>1.2373000000000047</v>
      </c>
      <c r="J99" s="8">
        <f t="shared" si="16"/>
        <v>6.0369054821522887</v>
      </c>
      <c r="K99">
        <f t="shared" si="17"/>
        <v>0.86550000000000438</v>
      </c>
      <c r="L99" s="8">
        <f t="shared" si="18"/>
        <v>69.950699102885409</v>
      </c>
      <c r="M99" s="6">
        <f>AVERAGE(J99:J101)</f>
        <v>6.0476969440616708</v>
      </c>
      <c r="N99" s="17">
        <f t="shared" si="28"/>
        <v>0.30238484720308356</v>
      </c>
      <c r="O99" s="6">
        <f t="shared" si="24"/>
        <v>69.11009183682215</v>
      </c>
      <c r="P99">
        <f t="shared" si="21"/>
        <v>60369.054821522892</v>
      </c>
      <c r="Q99">
        <f t="shared" si="22"/>
        <v>42228.575889459404</v>
      </c>
      <c r="R99">
        <f t="shared" si="23"/>
        <v>42.228575889459407</v>
      </c>
      <c r="T99">
        <f t="shared" si="25"/>
        <v>41.795019539865542</v>
      </c>
      <c r="U99" s="6">
        <f t="shared" si="26"/>
        <v>60476.969440616718</v>
      </c>
      <c r="V99" s="6">
        <f t="shared" si="26"/>
        <v>41795.019539865549</v>
      </c>
      <c r="W99" s="11"/>
      <c r="X99" s="11"/>
      <c r="Y99" s="11"/>
    </row>
    <row r="100" spans="1:25" x14ac:dyDescent="0.2">
      <c r="C100" t="s">
        <v>35</v>
      </c>
      <c r="D100">
        <v>22.053100000000001</v>
      </c>
      <c r="E100">
        <v>44.342700000000001</v>
      </c>
      <c r="F100">
        <v>23.401</v>
      </c>
      <c r="G100">
        <v>22.467700000000001</v>
      </c>
      <c r="H100">
        <f t="shared" si="20"/>
        <v>22.2896</v>
      </c>
      <c r="I100">
        <f t="shared" si="19"/>
        <v>1.3478999999999992</v>
      </c>
      <c r="J100" s="8">
        <f t="shared" si="16"/>
        <v>6.0472148445911955</v>
      </c>
      <c r="K100">
        <f t="shared" si="17"/>
        <v>0.93329999999999913</v>
      </c>
      <c r="L100" s="8">
        <f>(K100/I100)*100</f>
        <v>69.241041620298219</v>
      </c>
      <c r="M100" s="6"/>
      <c r="N100" s="17"/>
      <c r="O100" s="6">
        <f t="shared" si="24"/>
        <v>69.34211419224502</v>
      </c>
      <c r="P100">
        <f t="shared" si="21"/>
        <v>60472.14844591196</v>
      </c>
      <c r="Q100">
        <f t="shared" si="22"/>
        <v>41871.545474122424</v>
      </c>
      <c r="R100">
        <f t="shared" si="23"/>
        <v>41.871545474122421</v>
      </c>
      <c r="T100">
        <f t="shared" si="25"/>
        <v>42.003929313947005</v>
      </c>
      <c r="U100" s="6">
        <f t="shared" si="26"/>
        <v>60574.412076523375</v>
      </c>
      <c r="V100" s="6">
        <f t="shared" si="26"/>
        <v>42003.92931394701</v>
      </c>
      <c r="W100" s="11"/>
      <c r="X100" s="11"/>
      <c r="Y100" s="11"/>
    </row>
    <row r="101" spans="1:25" x14ac:dyDescent="0.2">
      <c r="A101" s="16"/>
      <c r="C101" t="s">
        <v>169</v>
      </c>
      <c r="D101">
        <v>34.041699999999999</v>
      </c>
      <c r="E101">
        <v>55.533799999999999</v>
      </c>
      <c r="F101">
        <v>35.343899999999998</v>
      </c>
      <c r="G101">
        <v>34.456600000000002</v>
      </c>
      <c r="H101">
        <f t="shared" si="20"/>
        <v>21.492100000000001</v>
      </c>
      <c r="I101">
        <f t="shared" si="19"/>
        <v>1.3021999999999991</v>
      </c>
      <c r="J101" s="8">
        <f t="shared" si="16"/>
        <v>6.0589705054415299</v>
      </c>
      <c r="K101">
        <f t="shared" si="17"/>
        <v>0.8872999999999962</v>
      </c>
      <c r="L101" s="8">
        <f t="shared" si="18"/>
        <v>68.138534787282808</v>
      </c>
      <c r="M101" s="6"/>
      <c r="N101" s="17"/>
      <c r="O101" s="6">
        <f t="shared" si="24"/>
        <v>69.979664945201264</v>
      </c>
      <c r="P101">
        <f t="shared" si="21"/>
        <v>60589.705054415303</v>
      </c>
      <c r="Q101">
        <f t="shared" si="22"/>
        <v>41284.937256014819</v>
      </c>
      <c r="R101">
        <f t="shared" si="23"/>
        <v>41.284937256014821</v>
      </c>
      <c r="T101">
        <f t="shared" si="25"/>
        <v>42.396818313370495</v>
      </c>
      <c r="U101" s="6">
        <f t="shared" si="26"/>
        <v>60584.739525847697</v>
      </c>
      <c r="V101" s="6">
        <f t="shared" si="26"/>
        <v>42396.818313370495</v>
      </c>
      <c r="W101" s="11"/>
      <c r="X101" s="11"/>
      <c r="Y101" s="11"/>
    </row>
    <row r="102" spans="1:25" x14ac:dyDescent="0.2">
      <c r="A102" s="16">
        <v>44531</v>
      </c>
      <c r="B102">
        <v>46</v>
      </c>
      <c r="C102" t="s">
        <v>119</v>
      </c>
      <c r="D102">
        <v>25.540299999999998</v>
      </c>
      <c r="E102">
        <v>45.752499999999998</v>
      </c>
      <c r="F102">
        <v>26.766400000000001</v>
      </c>
      <c r="G102">
        <v>25.900200000000002</v>
      </c>
      <c r="H102">
        <f t="shared" si="20"/>
        <v>20.212199999999999</v>
      </c>
      <c r="I102">
        <f t="shared" si="19"/>
        <v>1.2261000000000024</v>
      </c>
      <c r="J102" s="8">
        <f>(I102/H102)*100</f>
        <v>6.0661382729242854</v>
      </c>
      <c r="K102">
        <f t="shared" si="17"/>
        <v>0.86619999999999919</v>
      </c>
      <c r="L102" s="8">
        <f t="shared" si="18"/>
        <v>70.646766169154034</v>
      </c>
      <c r="M102" s="6">
        <f>AVERAGE(J101:J103)</f>
        <v>6.0584739525847695</v>
      </c>
      <c r="N102" s="17">
        <f>(M102/20)</f>
        <v>0.30292369762923849</v>
      </c>
      <c r="O102" s="6">
        <f t="shared" si="24"/>
        <v>71.038615095202644</v>
      </c>
      <c r="P102">
        <f t="shared" si="21"/>
        <v>60661.382729242854</v>
      </c>
      <c r="Q102">
        <f t="shared" si="22"/>
        <v>42855.305211703781</v>
      </c>
      <c r="R102">
        <f t="shared" si="23"/>
        <v>42.855305211703779</v>
      </c>
      <c r="T102">
        <f t="shared" si="25"/>
        <v>43.150964512103052</v>
      </c>
      <c r="U102" s="6">
        <f t="shared" si="26"/>
        <v>60742.533563977071</v>
      </c>
      <c r="V102" s="6">
        <f t="shared" si="26"/>
        <v>43150.964512103055</v>
      </c>
      <c r="W102" s="11"/>
      <c r="X102" s="11"/>
      <c r="Y102" s="11"/>
    </row>
    <row r="103" spans="1:25" x14ac:dyDescent="0.2">
      <c r="C103">
        <v>31</v>
      </c>
      <c r="D103">
        <v>25.247800000000002</v>
      </c>
      <c r="E103">
        <v>46.121099999999998</v>
      </c>
      <c r="F103">
        <v>26.5107</v>
      </c>
      <c r="G103">
        <v>25.612100000000002</v>
      </c>
      <c r="H103">
        <f t="shared" si="20"/>
        <v>20.873299999999997</v>
      </c>
      <c r="I103">
        <f t="shared" si="19"/>
        <v>1.2628999999999984</v>
      </c>
      <c r="J103" s="8">
        <f>(I103/H103)*100</f>
        <v>6.0503130793884941</v>
      </c>
      <c r="K103">
        <f t="shared" si="17"/>
        <v>0.89859999999999829</v>
      </c>
      <c r="L103" s="8">
        <f t="shared" si="18"/>
        <v>71.153693879166951</v>
      </c>
      <c r="M103" s="6"/>
      <c r="N103" s="17"/>
      <c r="O103" s="6">
        <f t="shared" si="24"/>
        <v>70.673478643877175</v>
      </c>
      <c r="P103">
        <f t="shared" si="21"/>
        <v>60503.130793884942</v>
      </c>
      <c r="Q103">
        <f t="shared" si="22"/>
        <v>43050.212472392886</v>
      </c>
      <c r="R103">
        <f t="shared" si="23"/>
        <v>43.050212472392886</v>
      </c>
      <c r="T103">
        <f t="shared" si="25"/>
        <v>42.88608512352608</v>
      </c>
      <c r="U103" s="6">
        <f t="shared" si="26"/>
        <v>60680.158694037797</v>
      </c>
      <c r="V103" s="6">
        <f t="shared" si="26"/>
        <v>42886.085123526085</v>
      </c>
      <c r="W103" s="11"/>
      <c r="X103" s="11"/>
      <c r="Y103" s="11"/>
    </row>
    <row r="104" spans="1:25" x14ac:dyDescent="0.2">
      <c r="A104" s="16"/>
      <c r="C104">
        <v>83</v>
      </c>
      <c r="D104">
        <v>18.865300000000001</v>
      </c>
      <c r="E104">
        <v>39.121400000000001</v>
      </c>
      <c r="F104">
        <v>20.1022</v>
      </c>
      <c r="G104">
        <v>19.220099999999999</v>
      </c>
      <c r="H104">
        <f t="shared" si="20"/>
        <v>20.2561</v>
      </c>
      <c r="I104">
        <f t="shared" si="19"/>
        <v>1.2368999999999986</v>
      </c>
      <c r="J104" s="8">
        <f t="shared" si="16"/>
        <v>6.1063087168803394</v>
      </c>
      <c r="K104">
        <f t="shared" si="17"/>
        <v>0.88210000000000122</v>
      </c>
      <c r="L104" s="8">
        <f t="shared" si="18"/>
        <v>71.315385237286947</v>
      </c>
      <c r="M104" s="6"/>
      <c r="N104" s="17"/>
      <c r="O104" s="6">
        <f t="shared" si="24"/>
        <v>70.324943337900677</v>
      </c>
      <c r="P104">
        <f t="shared" si="21"/>
        <v>61063.087168803395</v>
      </c>
      <c r="Q104">
        <f t="shared" si="22"/>
        <v>43547.375852212477</v>
      </c>
      <c r="R104">
        <f t="shared" si="23"/>
        <v>43.547375852212475</v>
      </c>
      <c r="T104">
        <f t="shared" si="25"/>
        <v>43.209202382987826</v>
      </c>
      <c r="U104" s="6">
        <f t="shared" ref="U104:V130" si="29">AVERAGE(P104:P106)</f>
        <v>61441.828348749863</v>
      </c>
      <c r="V104" s="6">
        <f t="shared" si="29"/>
        <v>43209.202382987831</v>
      </c>
      <c r="W104" s="11"/>
      <c r="X104" s="11"/>
      <c r="Y104" s="11"/>
    </row>
    <row r="105" spans="1:25" x14ac:dyDescent="0.2">
      <c r="A105" s="16">
        <v>44533</v>
      </c>
      <c r="B105">
        <v>48</v>
      </c>
      <c r="C105" t="s">
        <v>31</v>
      </c>
      <c r="D105">
        <v>24.422499999999999</v>
      </c>
      <c r="E105">
        <v>45.689399999999999</v>
      </c>
      <c r="F105">
        <v>25.708600000000001</v>
      </c>
      <c r="G105">
        <v>24.8141</v>
      </c>
      <c r="H105">
        <f t="shared" si="20"/>
        <v>21.2669</v>
      </c>
      <c r="I105">
        <f t="shared" si="19"/>
        <v>1.2861000000000011</v>
      </c>
      <c r="J105" s="8">
        <f t="shared" si="16"/>
        <v>6.0474258119425075</v>
      </c>
      <c r="K105">
        <f t="shared" si="17"/>
        <v>0.89450000000000074</v>
      </c>
      <c r="L105" s="8">
        <f t="shared" si="18"/>
        <v>69.55135681517767</v>
      </c>
      <c r="M105" s="6">
        <f>AVERAGE(J105:J107)</f>
        <v>6.0134409319678497</v>
      </c>
      <c r="N105" s="17">
        <f t="shared" si="28"/>
        <v>0.30067204659839247</v>
      </c>
      <c r="O105" s="6">
        <f t="shared" si="24"/>
        <v>68.811239476419416</v>
      </c>
      <c r="P105">
        <f t="shared" si="21"/>
        <v>60474.258119425074</v>
      </c>
      <c r="Q105">
        <f t="shared" si="22"/>
        <v>42060.667045972885</v>
      </c>
      <c r="R105">
        <f t="shared" si="23"/>
        <v>42.060667045972885</v>
      </c>
      <c r="T105">
        <f t="shared" si="25"/>
        <v>41.411868514312523</v>
      </c>
      <c r="U105" s="6">
        <f t="shared" si="29"/>
        <v>60134.409319678496</v>
      </c>
      <c r="V105" s="6">
        <f t="shared" si="29"/>
        <v>41411.868514312526</v>
      </c>
      <c r="W105" s="11"/>
      <c r="X105" s="11"/>
      <c r="Y105" s="11"/>
    </row>
    <row r="106" spans="1:25" x14ac:dyDescent="0.2">
      <c r="C106">
        <v>17</v>
      </c>
      <c r="D106">
        <v>20.8461</v>
      </c>
      <c r="E106">
        <v>42.211599999999997</v>
      </c>
      <c r="F106">
        <v>22.1876</v>
      </c>
      <c r="G106">
        <v>21.2471</v>
      </c>
      <c r="H106">
        <f t="shared" si="20"/>
        <v>21.365499999999997</v>
      </c>
      <c r="I106">
        <f t="shared" si="19"/>
        <v>1.3414999999999999</v>
      </c>
      <c r="J106" s="8">
        <f>(I106/H106)*100</f>
        <v>6.2788139758021106</v>
      </c>
      <c r="K106">
        <f t="shared" si="17"/>
        <v>0.94050000000000011</v>
      </c>
      <c r="L106" s="8">
        <f t="shared" si="18"/>
        <v>70.10808796123743</v>
      </c>
      <c r="M106" s="6"/>
      <c r="N106" s="17"/>
      <c r="O106" s="6">
        <f t="shared" si="24"/>
        <v>68.531083408281404</v>
      </c>
      <c r="P106">
        <f t="shared" si="21"/>
        <v>62788.139758021112</v>
      </c>
      <c r="Q106">
        <f t="shared" si="22"/>
        <v>44019.56425077813</v>
      </c>
      <c r="R106">
        <f t="shared" si="23"/>
        <v>44.019564250778132</v>
      </c>
      <c r="T106">
        <f t="shared" si="25"/>
        <v>41.155184071792128</v>
      </c>
      <c r="U106" s="6">
        <f t="shared" si="29"/>
        <v>60007.41032359258</v>
      </c>
      <c r="V106" s="6">
        <f t="shared" si="29"/>
        <v>41155.184071792122</v>
      </c>
      <c r="W106" s="11"/>
      <c r="X106" s="11"/>
      <c r="Y106" s="11"/>
    </row>
    <row r="107" spans="1:25" x14ac:dyDescent="0.2">
      <c r="A107" s="16"/>
      <c r="C107">
        <v>30</v>
      </c>
      <c r="D107">
        <v>44.518000000000001</v>
      </c>
      <c r="E107">
        <v>65.660499999999999</v>
      </c>
      <c r="F107">
        <v>45.726100000000002</v>
      </c>
      <c r="G107">
        <v>44.919400000000003</v>
      </c>
      <c r="H107">
        <f t="shared" si="20"/>
        <v>21.142499999999998</v>
      </c>
      <c r="I107">
        <f t="shared" si="19"/>
        <v>1.2081000000000017</v>
      </c>
      <c r="J107" s="8">
        <f t="shared" si="16"/>
        <v>5.71408300815893</v>
      </c>
      <c r="K107">
        <f t="shared" si="17"/>
        <v>0.80669999999999931</v>
      </c>
      <c r="L107" s="8">
        <f t="shared" si="18"/>
        <v>66.774273652843149</v>
      </c>
      <c r="M107" s="6"/>
      <c r="N107" s="17"/>
      <c r="O107" s="6">
        <f t="shared" si="24"/>
        <v>68.693434753703897</v>
      </c>
      <c r="P107">
        <f t="shared" si="21"/>
        <v>57140.830081589302</v>
      </c>
      <c r="Q107">
        <f t="shared" si="22"/>
        <v>38155.374246186562</v>
      </c>
      <c r="R107">
        <f t="shared" si="23"/>
        <v>38.155374246186561</v>
      </c>
      <c r="T107">
        <f t="shared" si="25"/>
        <v>40.472199936869032</v>
      </c>
      <c r="U107" s="6">
        <f t="shared" si="29"/>
        <v>58895.546953994512</v>
      </c>
      <c r="V107" s="6">
        <f t="shared" si="29"/>
        <v>40472.19993686903</v>
      </c>
      <c r="W107" s="11"/>
      <c r="X107" s="11"/>
      <c r="Y107" s="11"/>
    </row>
    <row r="108" spans="1:25" x14ac:dyDescent="0.2">
      <c r="A108" s="16">
        <v>44533</v>
      </c>
      <c r="B108">
        <v>48</v>
      </c>
      <c r="C108" t="s">
        <v>178</v>
      </c>
      <c r="D108">
        <v>24.619</v>
      </c>
      <c r="E108">
        <v>45.892600000000002</v>
      </c>
      <c r="F108">
        <v>25.897400000000001</v>
      </c>
      <c r="G108">
        <v>25.018999999999998</v>
      </c>
      <c r="H108">
        <f t="shared" si="20"/>
        <v>21.273600000000002</v>
      </c>
      <c r="I108">
        <f t="shared" si="19"/>
        <v>1.2784000000000013</v>
      </c>
      <c r="J108" s="8">
        <f t="shared" si="16"/>
        <v>6.0093261131167326</v>
      </c>
      <c r="K108">
        <f t="shared" si="17"/>
        <v>0.87840000000000273</v>
      </c>
      <c r="L108" s="8">
        <f t="shared" si="18"/>
        <v>68.710888610763604</v>
      </c>
      <c r="M108" s="6">
        <f>AVERAGE(J108:J110)</f>
        <v>5.9725953542146391</v>
      </c>
      <c r="N108" s="17">
        <f t="shared" si="28"/>
        <v>0.29862976771073196</v>
      </c>
      <c r="O108" s="6">
        <f t="shared" si="24"/>
        <v>92.810501964479954</v>
      </c>
      <c r="P108">
        <f t="shared" si="21"/>
        <v>60093.261131167324</v>
      </c>
      <c r="Q108">
        <f t="shared" si="22"/>
        <v>41290.613718411674</v>
      </c>
      <c r="R108">
        <f t="shared" si="23"/>
        <v>41.290613718411677</v>
      </c>
      <c r="T108">
        <f t="shared" si="25"/>
        <v>55.408199445006936</v>
      </c>
      <c r="U108" s="6">
        <f t="shared" si="29"/>
        <v>59725.953542146388</v>
      </c>
      <c r="V108" s="6">
        <f t="shared" si="29"/>
        <v>55408.199445006925</v>
      </c>
      <c r="W108" s="11"/>
      <c r="X108" s="11"/>
      <c r="Y108" s="11"/>
    </row>
    <row r="109" spans="1:25" x14ac:dyDescent="0.2">
      <c r="C109">
        <v>14</v>
      </c>
      <c r="D109">
        <v>24.601099999999999</v>
      </c>
      <c r="E109">
        <v>47.521900000000002</v>
      </c>
      <c r="F109">
        <v>25.963799999999999</v>
      </c>
      <c r="G109">
        <v>25.001799999999999</v>
      </c>
      <c r="H109">
        <f t="shared" si="20"/>
        <v>22.920800000000003</v>
      </c>
      <c r="I109">
        <f t="shared" si="19"/>
        <v>1.3627000000000002</v>
      </c>
      <c r="J109" s="8">
        <f>(I109/H109)*100</f>
        <v>5.9452549649226905</v>
      </c>
      <c r="K109">
        <f>I109-(G109-D109)</f>
        <v>0.96199999999999974</v>
      </c>
      <c r="L109" s="8">
        <f t="shared" si="18"/>
        <v>70.595141997504925</v>
      </c>
      <c r="M109" s="6"/>
      <c r="N109" s="17"/>
      <c r="O109" s="6">
        <f t="shared" si="24"/>
        <v>1226.7461613576063</v>
      </c>
      <c r="P109">
        <f t="shared" si="21"/>
        <v>59452.549649226901</v>
      </c>
      <c r="Q109">
        <f t="shared" si="22"/>
        <v>41970.611846008855</v>
      </c>
      <c r="R109">
        <f t="shared" si="23"/>
        <v>41.970611846008858</v>
      </c>
      <c r="T109">
        <f t="shared" si="25"/>
        <v>722.74751272696574</v>
      </c>
      <c r="U109" s="6">
        <f t="shared" si="29"/>
        <v>59320.261823590299</v>
      </c>
      <c r="V109" s="6">
        <f t="shared" si="29"/>
        <v>722747.51272696571</v>
      </c>
      <c r="W109" s="11"/>
      <c r="X109" s="11"/>
      <c r="Y109" s="11"/>
    </row>
    <row r="110" spans="1:25" x14ac:dyDescent="0.2">
      <c r="A110" s="16"/>
      <c r="C110" t="s">
        <v>29</v>
      </c>
      <c r="D110">
        <v>25.516300000000001</v>
      </c>
      <c r="E110">
        <v>47.568199999999997</v>
      </c>
      <c r="F110">
        <v>26.831299999999999</v>
      </c>
      <c r="G110">
        <v>25.001799999999999</v>
      </c>
      <c r="H110">
        <f t="shared" si="20"/>
        <v>22.051899999999996</v>
      </c>
      <c r="I110">
        <f t="shared" si="19"/>
        <v>1.3149999999999977</v>
      </c>
      <c r="J110" s="8">
        <f>(I110/H110)*100</f>
        <v>5.9632049846044923</v>
      </c>
      <c r="K110">
        <f t="shared" si="17"/>
        <v>1.8294999999999995</v>
      </c>
      <c r="L110" s="8">
        <f t="shared" si="18"/>
        <v>139.12547528517129</v>
      </c>
      <c r="M110" s="6"/>
      <c r="N110" s="17"/>
      <c r="O110" s="6">
        <f t="shared" si="24"/>
        <v>2573.1514963374048</v>
      </c>
      <c r="P110">
        <f t="shared" si="21"/>
        <v>59632.049846044923</v>
      </c>
      <c r="Q110">
        <f t="shared" si="22"/>
        <v>82963.372770600254</v>
      </c>
      <c r="R110">
        <f t="shared" si="23"/>
        <v>82.963372770600259</v>
      </c>
      <c r="T110">
        <f t="shared" si="25"/>
        <v>1583.91853740171</v>
      </c>
      <c r="U110" s="6">
        <f t="shared" si="29"/>
        <v>60797.184296324347</v>
      </c>
      <c r="V110" s="6">
        <f t="shared" si="29"/>
        <v>1583918.5374017097</v>
      </c>
      <c r="W110" s="11"/>
      <c r="X110" s="11"/>
      <c r="Y110" s="11"/>
    </row>
    <row r="111" spans="1:25" x14ac:dyDescent="0.2">
      <c r="A111" s="16">
        <v>44535</v>
      </c>
      <c r="B111">
        <v>51</v>
      </c>
      <c r="C111" t="s">
        <v>171</v>
      </c>
      <c r="D111">
        <v>43.671799999999998</v>
      </c>
      <c r="E111">
        <v>65.679000000000002</v>
      </c>
      <c r="F111">
        <v>44.967500000000001</v>
      </c>
      <c r="H111">
        <f t="shared" si="20"/>
        <v>22.007200000000005</v>
      </c>
      <c r="I111">
        <f t="shared" si="19"/>
        <v>1.2957000000000036</v>
      </c>
      <c r="J111" s="8">
        <f t="shared" si="16"/>
        <v>5.887618597549908</v>
      </c>
      <c r="K111">
        <f t="shared" si="17"/>
        <v>44.967500000000001</v>
      </c>
      <c r="L111" s="8">
        <f t="shared" si="18"/>
        <v>3470.5178667901423</v>
      </c>
      <c r="M111" s="6">
        <f>AVERAGE(J111:J113)</f>
        <v>5.9777212510546063</v>
      </c>
      <c r="N111" s="17">
        <f t="shared" si="28"/>
        <v>0.29888606255273031</v>
      </c>
      <c r="O111" s="6">
        <f t="shared" si="24"/>
        <v>3206.6265547005005</v>
      </c>
      <c r="P111">
        <f t="shared" si="21"/>
        <v>58876.18597549908</v>
      </c>
      <c r="Q111">
        <f t="shared" si="22"/>
        <v>2043308.553564288</v>
      </c>
      <c r="R111">
        <f t="shared" si="23"/>
        <v>2043.3085535642879</v>
      </c>
      <c r="T111">
        <f t="shared" si="25"/>
        <v>1940.8698587765766</v>
      </c>
      <c r="U111" s="6">
        <f t="shared" si="29"/>
        <v>59777.212510546058</v>
      </c>
      <c r="V111" s="6">
        <f t="shared" si="29"/>
        <v>1940869.8587765761</v>
      </c>
      <c r="W111" s="11"/>
      <c r="X111" s="11"/>
      <c r="Y111" s="11"/>
    </row>
    <row r="112" spans="1:25" x14ac:dyDescent="0.2">
      <c r="C112">
        <v>85</v>
      </c>
      <c r="D112">
        <v>52.2318</v>
      </c>
      <c r="E112">
        <v>72.622100000000003</v>
      </c>
      <c r="F112">
        <v>53.534399999999998</v>
      </c>
      <c r="H112">
        <f t="shared" si="20"/>
        <v>20.390300000000003</v>
      </c>
      <c r="I112">
        <f t="shared" si="19"/>
        <v>1.3025999999999982</v>
      </c>
      <c r="J112" s="8">
        <f t="shared" si="16"/>
        <v>6.3883317067429015</v>
      </c>
      <c r="K112">
        <f t="shared" si="17"/>
        <v>53.534399999999998</v>
      </c>
      <c r="L112" s="8">
        <f t="shared" si="18"/>
        <v>4109.8111469369005</v>
      </c>
      <c r="M112" s="6"/>
      <c r="N112" s="17"/>
      <c r="O112" s="6">
        <f t="shared" si="24"/>
        <v>3129.6319770893292</v>
      </c>
      <c r="P112">
        <f t="shared" si="21"/>
        <v>63883.317067429016</v>
      </c>
      <c r="Q112">
        <f t="shared" si="22"/>
        <v>2625483.6858702414</v>
      </c>
      <c r="R112">
        <f t="shared" si="23"/>
        <v>2625.4836858702415</v>
      </c>
      <c r="T112">
        <f t="shared" si="25"/>
        <v>1841.8577486832357</v>
      </c>
      <c r="U112" s="6">
        <f t="shared" si="29"/>
        <v>58120.164392878178</v>
      </c>
      <c r="V112" s="6">
        <f t="shared" si="29"/>
        <v>1841857.7486832358</v>
      </c>
      <c r="W112" s="11"/>
      <c r="X112" s="11"/>
      <c r="Y112" s="11"/>
    </row>
    <row r="113" spans="1:25" x14ac:dyDescent="0.2">
      <c r="A113" s="16"/>
      <c r="C113">
        <v>3</v>
      </c>
      <c r="D113">
        <v>24.603200000000001</v>
      </c>
      <c r="E113">
        <v>47.0259</v>
      </c>
      <c r="F113">
        <v>25.871700000000001</v>
      </c>
      <c r="H113">
        <f t="shared" si="20"/>
        <v>22.422699999999999</v>
      </c>
      <c r="I113">
        <f t="shared" si="19"/>
        <v>1.2684999999999995</v>
      </c>
      <c r="J113" s="8">
        <f t="shared" si="16"/>
        <v>5.6572134488710084</v>
      </c>
      <c r="K113">
        <f t="shared" si="17"/>
        <v>25.871700000000001</v>
      </c>
      <c r="L113" s="8">
        <f t="shared" si="18"/>
        <v>2039.5506503744589</v>
      </c>
      <c r="M113" s="6"/>
      <c r="N113" s="17"/>
      <c r="O113" s="6">
        <f t="shared" si="24"/>
        <v>2433.4808924885015</v>
      </c>
      <c r="P113">
        <f t="shared" si="21"/>
        <v>56572.134488710086</v>
      </c>
      <c r="Q113">
        <f t="shared" si="22"/>
        <v>1153817.3368952</v>
      </c>
      <c r="R113">
        <f t="shared" si="23"/>
        <v>1153.8173368952</v>
      </c>
      <c r="T113">
        <f t="shared" si="25"/>
        <v>1369.7287546254749</v>
      </c>
      <c r="U113" s="6">
        <f t="shared" si="29"/>
        <v>56764.412919724979</v>
      </c>
      <c r="V113" s="6">
        <f t="shared" si="29"/>
        <v>1369728.754625475</v>
      </c>
      <c r="W113" s="11"/>
      <c r="X113" s="11"/>
      <c r="Y113" s="11"/>
    </row>
    <row r="114" spans="1:25" x14ac:dyDescent="0.2">
      <c r="A114" s="16">
        <v>44535</v>
      </c>
      <c r="B114">
        <v>51</v>
      </c>
      <c r="C114" t="s">
        <v>73</v>
      </c>
      <c r="D114">
        <v>38.952199999999998</v>
      </c>
      <c r="E114">
        <v>61.968600000000002</v>
      </c>
      <c r="F114">
        <v>40.192900000000002</v>
      </c>
      <c r="H114">
        <f t="shared" si="20"/>
        <v>23.016400000000004</v>
      </c>
      <c r="I114">
        <f t="shared" si="19"/>
        <v>1.2407000000000039</v>
      </c>
      <c r="J114" s="8">
        <f t="shared" si="16"/>
        <v>5.3905041622495427</v>
      </c>
      <c r="K114">
        <f t="shared" si="17"/>
        <v>40.192900000000002</v>
      </c>
      <c r="L114" s="8">
        <f t="shared" si="18"/>
        <v>3239.5341339566271</v>
      </c>
      <c r="M114" s="6">
        <f>AVERAGE(J115:J116)</f>
        <v>6.0403125083079985</v>
      </c>
      <c r="N114" s="17">
        <f t="shared" si="28"/>
        <v>0.30201562541539995</v>
      </c>
      <c r="O114" s="6">
        <f t="shared" si="24"/>
        <v>2517.0250799009632</v>
      </c>
      <c r="P114">
        <f t="shared" si="21"/>
        <v>53905.041622495424</v>
      </c>
      <c r="Q114">
        <f t="shared" si="22"/>
        <v>1746272.2232842667</v>
      </c>
      <c r="R114">
        <f t="shared" si="23"/>
        <v>1746.2722232842666</v>
      </c>
      <c r="T114">
        <f t="shared" si="25"/>
        <v>1450.7186542877696</v>
      </c>
      <c r="U114" s="6">
        <f t="shared" si="29"/>
        <v>58237.09726288513</v>
      </c>
      <c r="V114" s="6">
        <f t="shared" si="29"/>
        <v>1450718.6542877697</v>
      </c>
      <c r="W114" s="11"/>
      <c r="X114" s="11"/>
      <c r="Y114" s="11"/>
    </row>
    <row r="115" spans="1:25" x14ac:dyDescent="0.2">
      <c r="C115">
        <v>31</v>
      </c>
      <c r="D115">
        <v>25.242799999999999</v>
      </c>
      <c r="E115">
        <v>47.206800000000001</v>
      </c>
      <c r="F115">
        <v>26.5566</v>
      </c>
      <c r="H115">
        <f t="shared" si="20"/>
        <v>21.964000000000002</v>
      </c>
      <c r="I115">
        <f t="shared" si="19"/>
        <v>1.3138000000000005</v>
      </c>
      <c r="J115" s="8">
        <f t="shared" si="16"/>
        <v>5.9816062647969428</v>
      </c>
      <c r="K115">
        <f t="shared" si="17"/>
        <v>26.5566</v>
      </c>
      <c r="L115" s="8">
        <f t="shared" si="18"/>
        <v>2021.3578931344184</v>
      </c>
      <c r="M115" s="6"/>
      <c r="N115" s="17"/>
      <c r="O115" s="6" t="e">
        <f t="shared" si="24"/>
        <v>#DIV/0!</v>
      </c>
      <c r="P115">
        <f t="shared" si="21"/>
        <v>59816.062647969426</v>
      </c>
      <c r="Q115">
        <f t="shared" si="22"/>
        <v>1209096.7036969585</v>
      </c>
      <c r="R115">
        <f t="shared" si="23"/>
        <v>1209.0967036969585</v>
      </c>
      <c r="T115" t="e">
        <f t="shared" si="25"/>
        <v>#DIV/0!</v>
      </c>
      <c r="U115" s="6" t="e">
        <f t="shared" si="29"/>
        <v>#DIV/0!</v>
      </c>
      <c r="V115" s="6" t="e">
        <f t="shared" si="29"/>
        <v>#DIV/0!</v>
      </c>
      <c r="W115" s="11"/>
      <c r="X115" s="11"/>
      <c r="Y115" s="11"/>
    </row>
    <row r="116" spans="1:25" x14ac:dyDescent="0.2">
      <c r="A116" s="16"/>
      <c r="C116">
        <v>25</v>
      </c>
      <c r="D116">
        <v>25.701799999999999</v>
      </c>
      <c r="E116">
        <v>44.942599999999999</v>
      </c>
      <c r="F116">
        <v>26.875299999999999</v>
      </c>
      <c r="H116">
        <f t="shared" si="20"/>
        <v>19.2408</v>
      </c>
      <c r="I116">
        <f t="shared" si="19"/>
        <v>1.1735000000000007</v>
      </c>
      <c r="J116" s="8">
        <f t="shared" si="16"/>
        <v>6.0990187518190551</v>
      </c>
      <c r="K116">
        <f t="shared" si="17"/>
        <v>26.875299999999999</v>
      </c>
      <c r="L116" s="8">
        <f t="shared" si="18"/>
        <v>2290.1832126118434</v>
      </c>
      <c r="M116" s="6"/>
      <c r="N116" s="17"/>
      <c r="O116" s="6" t="e">
        <f t="shared" si="24"/>
        <v>#DIV/0!</v>
      </c>
      <c r="P116">
        <f t="shared" si="21"/>
        <v>60990.187518190549</v>
      </c>
      <c r="Q116">
        <f t="shared" si="22"/>
        <v>1396787.0358820837</v>
      </c>
      <c r="R116">
        <f t="shared" si="23"/>
        <v>1396.7870358820837</v>
      </c>
      <c r="T116" t="e">
        <f t="shared" si="25"/>
        <v>#DIV/0!</v>
      </c>
      <c r="U116" s="6" t="e">
        <f t="shared" si="29"/>
        <v>#DIV/0!</v>
      </c>
      <c r="V116" s="6" t="e">
        <f t="shared" si="29"/>
        <v>#DIV/0!</v>
      </c>
      <c r="W116" s="11"/>
      <c r="X116" s="11"/>
      <c r="Y116" s="11"/>
    </row>
    <row r="117" spans="1:25" x14ac:dyDescent="0.2">
      <c r="I117">
        <f t="shared" si="19"/>
        <v>0</v>
      </c>
      <c r="J117" s="8" t="e">
        <f t="shared" si="16"/>
        <v>#DIV/0!</v>
      </c>
      <c r="K117">
        <f t="shared" si="17"/>
        <v>0</v>
      </c>
      <c r="L117" s="8" t="e">
        <f t="shared" si="18"/>
        <v>#DIV/0!</v>
      </c>
      <c r="M117" s="6" t="e">
        <f>AVERAGE(J117:J119)</f>
        <v>#DIV/0!</v>
      </c>
      <c r="N117" s="17" t="e">
        <f t="shared" si="28"/>
        <v>#DIV/0!</v>
      </c>
      <c r="O117" s="6" t="e">
        <f>AVERAGE(L117:L119)</f>
        <v>#DIV/0!</v>
      </c>
      <c r="P117" t="e">
        <f t="shared" si="21"/>
        <v>#DIV/0!</v>
      </c>
      <c r="Q117" t="e">
        <f t="shared" si="22"/>
        <v>#DIV/0!</v>
      </c>
      <c r="R117" t="e">
        <f t="shared" si="23"/>
        <v>#DIV/0!</v>
      </c>
      <c r="T117" t="e">
        <f t="shared" si="25"/>
        <v>#DIV/0!</v>
      </c>
      <c r="U117" s="6" t="e">
        <f t="shared" si="29"/>
        <v>#DIV/0!</v>
      </c>
      <c r="V117" s="6" t="e">
        <f t="shared" si="29"/>
        <v>#DIV/0!</v>
      </c>
      <c r="W117" s="11"/>
      <c r="X117" s="11"/>
      <c r="Y117" s="11"/>
    </row>
    <row r="118" spans="1:25" x14ac:dyDescent="0.2">
      <c r="I118">
        <f t="shared" si="19"/>
        <v>0</v>
      </c>
      <c r="J118" s="8" t="e">
        <f t="shared" si="16"/>
        <v>#DIV/0!</v>
      </c>
      <c r="K118">
        <f t="shared" si="17"/>
        <v>0</v>
      </c>
      <c r="L118" s="8" t="e">
        <f t="shared" si="18"/>
        <v>#DIV/0!</v>
      </c>
      <c r="M118" s="6" t="e">
        <f>AVERAGE(J119)</f>
        <v>#DIV/0!</v>
      </c>
      <c r="N118" s="17" t="e">
        <f t="shared" si="28"/>
        <v>#DIV/0!</v>
      </c>
      <c r="O118" s="6" t="e">
        <f t="shared" si="24"/>
        <v>#DIV/0!</v>
      </c>
      <c r="P118" t="e">
        <f t="shared" si="21"/>
        <v>#DIV/0!</v>
      </c>
      <c r="Q118" t="e">
        <f t="shared" si="22"/>
        <v>#DIV/0!</v>
      </c>
      <c r="R118" t="e">
        <f t="shared" si="23"/>
        <v>#DIV/0!</v>
      </c>
      <c r="T118" t="e">
        <f t="shared" si="25"/>
        <v>#DIV/0!</v>
      </c>
      <c r="U118" s="6" t="e">
        <f t="shared" si="29"/>
        <v>#DIV/0!</v>
      </c>
      <c r="V118" s="6" t="e">
        <f t="shared" si="29"/>
        <v>#DIV/0!</v>
      </c>
      <c r="W118" s="11"/>
      <c r="X118" s="11"/>
      <c r="Y118" s="11"/>
    </row>
    <row r="119" spans="1:25" x14ac:dyDescent="0.2">
      <c r="A119" s="16"/>
      <c r="I119">
        <f t="shared" si="19"/>
        <v>0</v>
      </c>
      <c r="J119" s="8" t="e">
        <f t="shared" si="16"/>
        <v>#DIV/0!</v>
      </c>
      <c r="K119">
        <f t="shared" si="17"/>
        <v>0</v>
      </c>
      <c r="L119" s="8" t="e">
        <f t="shared" si="18"/>
        <v>#DIV/0!</v>
      </c>
      <c r="M119" s="6" t="e">
        <f t="shared" ref="M119" si="30">AVERAGE(J120:J121)</f>
        <v>#DIV/0!</v>
      </c>
      <c r="N119" s="17" t="e">
        <f t="shared" si="28"/>
        <v>#DIV/0!</v>
      </c>
      <c r="O119" s="6" t="e">
        <f t="shared" si="24"/>
        <v>#DIV/0!</v>
      </c>
      <c r="P119" t="e">
        <f t="shared" si="21"/>
        <v>#DIV/0!</v>
      </c>
      <c r="Q119" t="e">
        <f t="shared" si="22"/>
        <v>#DIV/0!</v>
      </c>
      <c r="R119" t="e">
        <f t="shared" si="23"/>
        <v>#DIV/0!</v>
      </c>
      <c r="T119" t="e">
        <f t="shared" si="25"/>
        <v>#DIV/0!</v>
      </c>
      <c r="U119" s="6" t="e">
        <f t="shared" si="29"/>
        <v>#DIV/0!</v>
      </c>
      <c r="V119" s="6" t="e">
        <f t="shared" si="29"/>
        <v>#DIV/0!</v>
      </c>
      <c r="W119" s="11"/>
      <c r="X119" s="11"/>
      <c r="Y119" s="11"/>
    </row>
    <row r="120" spans="1:25" x14ac:dyDescent="0.2">
      <c r="G120" t="s">
        <v>184</v>
      </c>
      <c r="J120" s="8"/>
      <c r="L120" s="8"/>
      <c r="M120" s="6"/>
      <c r="N120" s="17">
        <f t="shared" si="28"/>
        <v>0</v>
      </c>
      <c r="O120" s="6">
        <f t="shared" si="24"/>
        <v>2200.2530876695691</v>
      </c>
      <c r="P120" t="e">
        <f t="shared" si="21"/>
        <v>#DIV/0!</v>
      </c>
      <c r="Q120" t="e">
        <f t="shared" si="22"/>
        <v>#VALUE!</v>
      </c>
      <c r="R120" t="e">
        <f t="shared" si="23"/>
        <v>#VALUE!</v>
      </c>
      <c r="T120" t="e">
        <f t="shared" si="25"/>
        <v>#VALUE!</v>
      </c>
      <c r="U120" s="6" t="e">
        <f t="shared" si="29"/>
        <v>#DIV/0!</v>
      </c>
      <c r="V120" s="6" t="e">
        <f t="shared" si="29"/>
        <v>#VALUE!</v>
      </c>
      <c r="W120" s="11"/>
      <c r="X120" s="11"/>
      <c r="Y120" s="11"/>
    </row>
    <row r="121" spans="1:25" x14ac:dyDescent="0.2">
      <c r="J121" s="8"/>
      <c r="L121" s="8"/>
      <c r="M121" s="6"/>
      <c r="N121" s="17">
        <f t="shared" si="28"/>
        <v>0</v>
      </c>
      <c r="O121" s="6">
        <f t="shared" si="24"/>
        <v>2002.9204834653842</v>
      </c>
      <c r="P121" t="e">
        <f t="shared" si="21"/>
        <v>#DIV/0!</v>
      </c>
      <c r="Q121" t="e">
        <f t="shared" si="22"/>
        <v>#DIV/0!</v>
      </c>
      <c r="R121" t="e">
        <f t="shared" si="23"/>
        <v>#DIV/0!</v>
      </c>
      <c r="T121" t="e">
        <f t="shared" si="25"/>
        <v>#DIV/0!</v>
      </c>
      <c r="U121" s="6" t="e">
        <f t="shared" si="29"/>
        <v>#DIV/0!</v>
      </c>
      <c r="V121" s="6" t="e">
        <f t="shared" si="29"/>
        <v>#DIV/0!</v>
      </c>
      <c r="W121" s="11"/>
      <c r="X121" s="11"/>
      <c r="Y121" s="11"/>
    </row>
    <row r="122" spans="1:25" x14ac:dyDescent="0.2">
      <c r="A122" s="16"/>
      <c r="C122" t="s">
        <v>173</v>
      </c>
      <c r="D122">
        <v>41.492600000000003</v>
      </c>
      <c r="E122">
        <v>67.03</v>
      </c>
      <c r="F122">
        <v>43.468200000000003</v>
      </c>
      <c r="H122">
        <f t="shared" ref="H122:H130" si="31">(E122-D122)</f>
        <v>25.537399999999998</v>
      </c>
      <c r="I122">
        <f t="shared" ref="I122:I130" si="32">(F122-D122)</f>
        <v>1.9756</v>
      </c>
      <c r="J122" s="8">
        <f>(I122/H122)*100</f>
        <v>7.736104693508346</v>
      </c>
      <c r="K122">
        <f t="shared" ref="K122:K130" si="33">I122-(G122-D122)</f>
        <v>43.468200000000003</v>
      </c>
      <c r="L122" s="8">
        <f t="shared" ref="L122:L130" si="34">(K122/I122)*100</f>
        <v>2200.2530876695691</v>
      </c>
      <c r="M122" s="6">
        <f>AVERAGE(J122:J124)</f>
        <v>8.6133501865714734</v>
      </c>
      <c r="N122" s="17">
        <f t="shared" si="28"/>
        <v>0.43066750932857367</v>
      </c>
      <c r="O122" s="6">
        <f>AVERAGE(L122:L124)</f>
        <v>1923.6015572638535</v>
      </c>
      <c r="P122">
        <f t="shared" si="21"/>
        <v>77361.046935083461</v>
      </c>
      <c r="Q122">
        <f t="shared" si="22"/>
        <v>1702138.823842678</v>
      </c>
      <c r="R122">
        <f>((Q122*1)/1000)</f>
        <v>1702.138823842678</v>
      </c>
      <c r="T122">
        <f t="shared" si="25"/>
        <v>1644.7106045582489</v>
      </c>
      <c r="U122" s="6">
        <f t="shared" si="29"/>
        <v>86133.501865714745</v>
      </c>
      <c r="V122" s="6">
        <f t="shared" si="29"/>
        <v>1644710.6045582488</v>
      </c>
      <c r="W122" s="11"/>
      <c r="X122" s="11"/>
      <c r="Y122" s="11"/>
    </row>
    <row r="123" spans="1:25" x14ac:dyDescent="0.2">
      <c r="C123" t="s">
        <v>171</v>
      </c>
      <c r="D123">
        <v>43.678400000000003</v>
      </c>
      <c r="E123">
        <v>72.016199999999998</v>
      </c>
      <c r="F123">
        <v>46.2393</v>
      </c>
      <c r="H123">
        <f t="shared" si="31"/>
        <v>28.337799999999994</v>
      </c>
      <c r="I123">
        <f t="shared" si="32"/>
        <v>2.5608999999999966</v>
      </c>
      <c r="J123" s="8">
        <f t="shared" ref="J123:J130" si="35">(I123/H123)*100</f>
        <v>9.0370459245248291</v>
      </c>
      <c r="K123">
        <f t="shared" si="33"/>
        <v>46.2393</v>
      </c>
      <c r="L123" s="8">
        <f t="shared" si="34"/>
        <v>1805.5878792611995</v>
      </c>
      <c r="M123" s="6">
        <f t="shared" ref="M123:M124" si="36">AVERAGE(J123:J125)</f>
        <v>8.3714436742910383</v>
      </c>
      <c r="N123" s="17">
        <f t="shared" si="28"/>
        <v>0.4185721837145519</v>
      </c>
      <c r="O123" s="6">
        <f t="shared" si="24"/>
        <v>1716.7639978993313</v>
      </c>
      <c r="P123">
        <f t="shared" si="21"/>
        <v>90370.45924524829</v>
      </c>
      <c r="Q123">
        <f t="shared" si="22"/>
        <v>1631718.0585648853</v>
      </c>
      <c r="R123">
        <f t="shared" si="23"/>
        <v>1631.7180585648853</v>
      </c>
      <c r="T123">
        <f t="shared" si="25"/>
        <v>1446.4839538999804</v>
      </c>
      <c r="U123" s="6">
        <f t="shared" si="29"/>
        <v>83714.436742910402</v>
      </c>
      <c r="V123" s="6">
        <f t="shared" si="29"/>
        <v>1446483.9538999803</v>
      </c>
      <c r="W123" s="11"/>
      <c r="X123" s="11"/>
      <c r="Y123" s="11"/>
    </row>
    <row r="124" spans="1:25" x14ac:dyDescent="0.2">
      <c r="C124">
        <v>10</v>
      </c>
      <c r="D124">
        <v>36.239600000000003</v>
      </c>
      <c r="E124">
        <v>60.245600000000003</v>
      </c>
      <c r="F124">
        <v>38.416200000000003</v>
      </c>
      <c r="H124">
        <f t="shared" si="31"/>
        <v>24.006</v>
      </c>
      <c r="I124">
        <f t="shared" si="32"/>
        <v>2.1766000000000005</v>
      </c>
      <c r="J124" s="8">
        <f t="shared" si="35"/>
        <v>9.0668999416812479</v>
      </c>
      <c r="K124">
        <f t="shared" si="33"/>
        <v>38.416200000000003</v>
      </c>
      <c r="L124" s="8">
        <f t="shared" si="34"/>
        <v>1764.9637048607917</v>
      </c>
      <c r="M124" s="6">
        <f t="shared" si="36"/>
        <v>7.5753539167005606</v>
      </c>
      <c r="N124" s="17">
        <f t="shared" si="28"/>
        <v>0.37876769583502801</v>
      </c>
      <c r="O124" s="6">
        <f t="shared" si="24"/>
        <v>1710.5913146797329</v>
      </c>
      <c r="P124">
        <f t="shared" si="21"/>
        <v>90668.999416812483</v>
      </c>
      <c r="Q124">
        <f t="shared" si="22"/>
        <v>1600274.9312671833</v>
      </c>
      <c r="R124">
        <f t="shared" si="23"/>
        <v>1600.2749312671833</v>
      </c>
      <c r="T124">
        <f t="shared" si="25"/>
        <v>1298.638872982131</v>
      </c>
      <c r="U124" s="6">
        <f t="shared" si="29"/>
        <v>75753.539167005598</v>
      </c>
      <c r="V124" s="6">
        <f t="shared" si="29"/>
        <v>1298638.8729821309</v>
      </c>
      <c r="W124" s="11"/>
      <c r="X124" s="11"/>
      <c r="Y124" s="11"/>
    </row>
    <row r="125" spans="1:25" x14ac:dyDescent="0.2">
      <c r="A125" s="16"/>
      <c r="C125">
        <v>12</v>
      </c>
      <c r="D125">
        <v>25.651299999999999</v>
      </c>
      <c r="E125">
        <v>50.378900000000002</v>
      </c>
      <c r="F125">
        <v>27.384799999999998</v>
      </c>
      <c r="H125">
        <f t="shared" si="31"/>
        <v>24.727600000000002</v>
      </c>
      <c r="I125">
        <f t="shared" si="32"/>
        <v>1.7334999999999994</v>
      </c>
      <c r="J125" s="8">
        <f t="shared" si="35"/>
        <v>7.0103851566670414</v>
      </c>
      <c r="K125">
        <f t="shared" si="33"/>
        <v>27.384799999999998</v>
      </c>
      <c r="L125" s="8">
        <f t="shared" si="34"/>
        <v>1579.7404095760028</v>
      </c>
      <c r="M125" s="6">
        <f>AVERAGE(J125:J127)</f>
        <v>6.4091231051023057</v>
      </c>
      <c r="N125" s="17">
        <f t="shared" si="28"/>
        <v>0.32045615525511528</v>
      </c>
      <c r="O125" s="6">
        <f t="shared" si="24"/>
        <v>1795.4625715187321</v>
      </c>
      <c r="P125">
        <f t="shared" si="21"/>
        <v>70103.851566670419</v>
      </c>
      <c r="Q125">
        <f t="shared" si="22"/>
        <v>1107458.8718678721</v>
      </c>
      <c r="R125">
        <f t="shared" si="23"/>
        <v>1107.4588718678722</v>
      </c>
      <c r="T125">
        <f t="shared" si="25"/>
        <v>1140.061444530985</v>
      </c>
      <c r="U125" s="6">
        <f t="shared" si="29"/>
        <v>64091.231051023053</v>
      </c>
      <c r="V125" s="6">
        <f t="shared" si="29"/>
        <v>1140061.4445309851</v>
      </c>
      <c r="W125" s="11"/>
      <c r="X125" s="11"/>
      <c r="Y125" s="11"/>
    </row>
    <row r="126" spans="1:25" x14ac:dyDescent="0.2">
      <c r="C126">
        <v>31</v>
      </c>
      <c r="D126">
        <v>25.247</v>
      </c>
      <c r="E126">
        <v>47.754899999999999</v>
      </c>
      <c r="F126">
        <v>26.743500000000001</v>
      </c>
      <c r="H126">
        <f t="shared" si="31"/>
        <v>22.507899999999999</v>
      </c>
      <c r="I126">
        <f t="shared" si="32"/>
        <v>1.4965000000000011</v>
      </c>
      <c r="J126" s="8">
        <f t="shared" si="35"/>
        <v>6.6487766517533897</v>
      </c>
      <c r="K126">
        <f t="shared" si="33"/>
        <v>26.743500000000001</v>
      </c>
      <c r="L126" s="8">
        <f t="shared" si="34"/>
        <v>1787.0698296024045</v>
      </c>
      <c r="M126" s="6">
        <f t="shared" ref="M126:M129" si="37">AVERAGE(J126:J128)</f>
        <v>8.6854607725229585</v>
      </c>
      <c r="N126" s="17">
        <f t="shared" si="28"/>
        <v>0.43427303862614791</v>
      </c>
      <c r="O126" s="6">
        <f t="shared" si="24"/>
        <v>1299.6162696831407</v>
      </c>
      <c r="P126">
        <f t="shared" si="21"/>
        <v>66487.766517533892</v>
      </c>
      <c r="Q126">
        <f t="shared" si="22"/>
        <v>1188182.8158113374</v>
      </c>
      <c r="R126">
        <f t="shared" si="23"/>
        <v>1188.1828158113374</v>
      </c>
      <c r="T126">
        <f t="shared" si="25"/>
        <v>813.44226476389974</v>
      </c>
      <c r="U126" s="6">
        <f t="shared" si="29"/>
        <v>86854.607725229565</v>
      </c>
      <c r="V126" s="6">
        <f t="shared" si="29"/>
        <v>813442.26476389973</v>
      </c>
      <c r="W126" s="11"/>
      <c r="X126" s="11"/>
      <c r="Y126" s="11"/>
    </row>
    <row r="127" spans="1:25" x14ac:dyDescent="0.2">
      <c r="C127" t="s">
        <v>29</v>
      </c>
      <c r="D127">
        <v>25.532299999999999</v>
      </c>
      <c r="E127">
        <v>49.419699999999999</v>
      </c>
      <c r="F127">
        <v>26.862400000000001</v>
      </c>
      <c r="H127">
        <f t="shared" si="31"/>
        <v>23.8874</v>
      </c>
      <c r="I127">
        <f t="shared" si="32"/>
        <v>1.3301000000000016</v>
      </c>
      <c r="J127" s="8">
        <f t="shared" si="35"/>
        <v>5.5682075068864831</v>
      </c>
      <c r="K127">
        <f t="shared" si="33"/>
        <v>26.862400000000001</v>
      </c>
      <c r="L127" s="8">
        <f t="shared" si="34"/>
        <v>2019.5774753777887</v>
      </c>
      <c r="M127" s="6">
        <f t="shared" si="37"/>
        <v>11.084313144272599</v>
      </c>
      <c r="N127" s="17">
        <f t="shared" si="28"/>
        <v>0.55421565721362998</v>
      </c>
      <c r="O127" s="6">
        <f t="shared" si="24"/>
        <v>734.57332964720581</v>
      </c>
      <c r="P127">
        <f t="shared" si="21"/>
        <v>55682.075068864826</v>
      </c>
      <c r="Q127">
        <f t="shared" si="22"/>
        <v>1124542.6459137453</v>
      </c>
      <c r="R127">
        <f t="shared" si="23"/>
        <v>1124.5426459137452</v>
      </c>
      <c r="T127">
        <f t="shared" si="25"/>
        <v>459.81312493771611</v>
      </c>
      <c r="U127" s="6">
        <f t="shared" si="29"/>
        <v>110843.13144272596</v>
      </c>
      <c r="V127" s="6">
        <f t="shared" si="29"/>
        <v>459813.12493771617</v>
      </c>
      <c r="W127" s="11"/>
      <c r="X127" s="11"/>
      <c r="Y127" s="11"/>
    </row>
    <row r="128" spans="1:25" x14ac:dyDescent="0.2">
      <c r="A128" s="16"/>
      <c r="C128" t="s">
        <v>177</v>
      </c>
      <c r="D128">
        <v>20.2136</v>
      </c>
      <c r="E128">
        <v>41.255699999999997</v>
      </c>
      <c r="F128">
        <v>23.125699999999998</v>
      </c>
      <c r="G128">
        <v>20.4407</v>
      </c>
      <c r="H128">
        <f t="shared" si="31"/>
        <v>21.042099999999998</v>
      </c>
      <c r="I128">
        <f t="shared" si="32"/>
        <v>2.9120999999999988</v>
      </c>
      <c r="J128" s="8">
        <f t="shared" si="35"/>
        <v>13.839398158929001</v>
      </c>
      <c r="K128">
        <f t="shared" si="33"/>
        <v>2.6849999999999987</v>
      </c>
      <c r="L128" s="8">
        <f t="shared" si="34"/>
        <v>92.201504069228392</v>
      </c>
      <c r="M128" s="6">
        <f>AVERAGE(J128:J130)</f>
        <v>13.91563658453402</v>
      </c>
      <c r="N128" s="17">
        <f t="shared" si="28"/>
        <v>0.69578182922670107</v>
      </c>
      <c r="O128" s="6">
        <f>AVERAGE(L128:L130)</f>
        <v>92.16393766996741</v>
      </c>
      <c r="P128">
        <f t="shared" si="21"/>
        <v>138393.98158928999</v>
      </c>
      <c r="Q128">
        <f t="shared" si="22"/>
        <v>127601.3325666164</v>
      </c>
      <c r="R128">
        <f>((Q128*1)/1000)</f>
        <v>127.60133256661641</v>
      </c>
      <c r="T128">
        <f>(AVERAGE(R128:R130))</f>
        <v>128.25331866885116</v>
      </c>
      <c r="U128" s="6">
        <f t="shared" si="29"/>
        <v>139156.36584534019</v>
      </c>
      <c r="V128" s="6">
        <f>AVERAGE(Q128:Q130)</f>
        <v>128253.31866885116</v>
      </c>
      <c r="W128" s="11"/>
      <c r="X128" s="11"/>
      <c r="Y128" s="11"/>
    </row>
    <row r="129" spans="1:25" x14ac:dyDescent="0.2">
      <c r="C129">
        <v>85</v>
      </c>
      <c r="D129">
        <v>52.235900000000001</v>
      </c>
      <c r="E129">
        <v>74.372600000000006</v>
      </c>
      <c r="F129">
        <v>55.300800000000002</v>
      </c>
      <c r="G129">
        <v>52.482900000000001</v>
      </c>
      <c r="H129">
        <f t="shared" si="31"/>
        <v>22.136700000000005</v>
      </c>
      <c r="I129">
        <f t="shared" si="32"/>
        <v>3.0649000000000015</v>
      </c>
      <c r="J129" s="8">
        <f t="shared" si="35"/>
        <v>13.845333767002312</v>
      </c>
      <c r="K129">
        <f t="shared" si="33"/>
        <v>2.8179000000000016</v>
      </c>
      <c r="L129" s="8">
        <f t="shared" si="34"/>
        <v>91.941009494600152</v>
      </c>
      <c r="M129" s="6">
        <f t="shared" si="37"/>
        <v>13.95375579733653</v>
      </c>
      <c r="N129" s="17">
        <f t="shared" si="28"/>
        <v>0.69768778986682656</v>
      </c>
      <c r="O129" s="6">
        <f t="shared" si="24"/>
        <v>92.145154470336905</v>
      </c>
      <c r="P129">
        <f t="shared" si="21"/>
        <v>138453.33767002312</v>
      </c>
      <c r="Q129">
        <f t="shared" si="22"/>
        <v>127295.39633278678</v>
      </c>
      <c r="R129">
        <f t="shared" si="23"/>
        <v>127.29539633278678</v>
      </c>
      <c r="T129">
        <f>(AVERAGE(R129:R131))</f>
        <v>128.57931171996856</v>
      </c>
      <c r="U129" s="6">
        <f t="shared" si="29"/>
        <v>139537.5579733653</v>
      </c>
      <c r="V129" s="6">
        <f t="shared" si="29"/>
        <v>128579.31171996857</v>
      </c>
      <c r="W129" s="11"/>
      <c r="X129" s="11"/>
      <c r="Y129" s="11"/>
    </row>
    <row r="130" spans="1:25" x14ac:dyDescent="0.2">
      <c r="C130" t="s">
        <v>29</v>
      </c>
      <c r="D130">
        <v>42.838099999999997</v>
      </c>
      <c r="E130">
        <v>64.662599999999998</v>
      </c>
      <c r="F130">
        <v>45.9071</v>
      </c>
      <c r="G130">
        <v>43.072899999999997</v>
      </c>
      <c r="H130">
        <f t="shared" si="31"/>
        <v>21.8245</v>
      </c>
      <c r="I130">
        <f t="shared" si="32"/>
        <v>3.0690000000000026</v>
      </c>
      <c r="J130" s="8">
        <f t="shared" si="35"/>
        <v>14.06217782767075</v>
      </c>
      <c r="K130">
        <f t="shared" si="33"/>
        <v>2.8342000000000027</v>
      </c>
      <c r="L130" s="8">
        <f t="shared" si="34"/>
        <v>92.349299446073658</v>
      </c>
      <c r="M130" s="6">
        <f>AVERAGE(J130:J132)</f>
        <v>14.06217782767075</v>
      </c>
      <c r="N130" s="17">
        <f t="shared" si="28"/>
        <v>0.70310889138353749</v>
      </c>
      <c r="O130" s="6">
        <f t="shared" si="24"/>
        <v>92.349299446073658</v>
      </c>
      <c r="P130">
        <f t="shared" si="21"/>
        <v>140621.77827670748</v>
      </c>
      <c r="Q130">
        <f t="shared" si="22"/>
        <v>129863.22710715033</v>
      </c>
      <c r="R130">
        <f t="shared" si="23"/>
        <v>129.86322710715032</v>
      </c>
      <c r="T130">
        <f t="shared" si="25"/>
        <v>129.86322710715032</v>
      </c>
      <c r="U130" s="6">
        <f t="shared" si="29"/>
        <v>140621.77827670748</v>
      </c>
      <c r="V130" s="6">
        <f t="shared" si="29"/>
        <v>129863.22710715033</v>
      </c>
      <c r="W130" s="11"/>
      <c r="X130" s="11"/>
      <c r="Y130" s="11"/>
    </row>
    <row r="131" spans="1:25" x14ac:dyDescent="0.2">
      <c r="A131" s="16"/>
      <c r="J131" s="8"/>
      <c r="L131" s="8"/>
      <c r="M131" s="6"/>
      <c r="N131" s="17"/>
      <c r="O131" s="6"/>
      <c r="U131" s="6"/>
      <c r="V131" s="6"/>
      <c r="W131" s="11"/>
      <c r="X131" s="11"/>
      <c r="Y131" s="11"/>
    </row>
    <row r="132" spans="1:25" x14ac:dyDescent="0.2">
      <c r="J132" s="8"/>
      <c r="L132" s="8"/>
      <c r="M132" s="6"/>
      <c r="N132" s="17"/>
      <c r="O132" s="6"/>
      <c r="U132" s="6"/>
      <c r="V132" s="6"/>
      <c r="W132" s="11"/>
      <c r="X132" s="11"/>
      <c r="Y132" s="11"/>
    </row>
    <row r="133" spans="1:25" x14ac:dyDescent="0.2">
      <c r="J133" s="8"/>
      <c r="L133" s="8"/>
      <c r="M133" s="6"/>
      <c r="N133" s="17"/>
      <c r="O133" s="6"/>
      <c r="U133" s="6"/>
      <c r="V133" s="6"/>
      <c r="W133" s="11"/>
      <c r="X133" s="11"/>
      <c r="Y133" s="11"/>
    </row>
    <row r="134" spans="1:25" x14ac:dyDescent="0.2">
      <c r="A134" s="16"/>
      <c r="J134" s="8"/>
      <c r="L134" s="8"/>
      <c r="M134" s="6"/>
      <c r="N134" s="17"/>
      <c r="O134" s="6"/>
      <c r="U134" s="6"/>
      <c r="V134" s="6"/>
      <c r="W134" s="11"/>
      <c r="X134" s="11"/>
      <c r="Y134" s="11"/>
    </row>
    <row r="135" spans="1:25" x14ac:dyDescent="0.2">
      <c r="J135" s="8"/>
      <c r="L135" s="8"/>
      <c r="M135" s="6"/>
      <c r="N135" s="17"/>
      <c r="O135" s="6"/>
      <c r="U135" s="6"/>
      <c r="V135" s="6"/>
      <c r="W135" s="11"/>
      <c r="X135" s="11"/>
      <c r="Y135" s="11"/>
    </row>
    <row r="136" spans="1:25" x14ac:dyDescent="0.2">
      <c r="J136" s="8"/>
      <c r="L136" s="8"/>
      <c r="M136" s="6"/>
      <c r="N136" s="17"/>
      <c r="O136" s="6"/>
      <c r="U136" s="6"/>
      <c r="V136" s="6"/>
      <c r="W136" s="11"/>
      <c r="X136" s="11"/>
      <c r="Y136" s="11"/>
    </row>
    <row r="137" spans="1:25" x14ac:dyDescent="0.2">
      <c r="A137" s="16"/>
      <c r="J137" s="8"/>
      <c r="L137" s="8"/>
      <c r="M137" s="6"/>
      <c r="N137" s="17"/>
      <c r="O137" s="6"/>
      <c r="U137" s="6"/>
      <c r="V137" s="6"/>
      <c r="W137" s="11"/>
      <c r="X137" s="11"/>
      <c r="Y137" s="11"/>
    </row>
    <row r="138" spans="1:25" x14ac:dyDescent="0.2">
      <c r="J138" s="8"/>
      <c r="L138" s="8"/>
      <c r="M138" s="6"/>
      <c r="N138" s="17"/>
      <c r="O138" s="6"/>
      <c r="U138" s="6"/>
      <c r="V138" s="6"/>
      <c r="W138" s="11"/>
      <c r="X138" s="11"/>
      <c r="Y138" s="11"/>
    </row>
    <row r="139" spans="1:25" x14ac:dyDescent="0.2">
      <c r="J139" s="8"/>
      <c r="L139" s="8"/>
      <c r="M139" s="6"/>
      <c r="N139" s="17"/>
      <c r="O139" s="6"/>
      <c r="U139" s="6"/>
      <c r="V139" s="6"/>
      <c r="W139" s="11"/>
      <c r="X139" s="11"/>
      <c r="Y139" s="11"/>
    </row>
    <row r="140" spans="1:25" x14ac:dyDescent="0.2">
      <c r="A140" s="16"/>
      <c r="J140" s="8"/>
      <c r="L140" s="8"/>
      <c r="M140" s="6"/>
      <c r="N140" s="17"/>
      <c r="O140" s="6"/>
      <c r="U140" s="6"/>
      <c r="V140" s="6"/>
      <c r="W140" s="11"/>
      <c r="X140" s="11"/>
      <c r="Y140" s="11"/>
    </row>
    <row r="141" spans="1:25" x14ac:dyDescent="0.2">
      <c r="J141" s="8"/>
      <c r="L141" s="8"/>
      <c r="M141" s="6"/>
      <c r="N141" s="17"/>
      <c r="O141" s="6"/>
      <c r="U141" s="6"/>
      <c r="V141" s="6"/>
      <c r="W141" s="11"/>
      <c r="X141" s="11"/>
      <c r="Y141" s="11"/>
    </row>
    <row r="142" spans="1:25" x14ac:dyDescent="0.2">
      <c r="J142" s="8"/>
      <c r="L142" s="8"/>
      <c r="M142" s="6"/>
      <c r="N142" s="17"/>
      <c r="O142" s="6"/>
      <c r="U142" s="6"/>
      <c r="V142" s="6"/>
      <c r="W142" s="11"/>
      <c r="X142" s="11"/>
      <c r="Y142" s="11"/>
    </row>
    <row r="143" spans="1:25" x14ac:dyDescent="0.2">
      <c r="A143" s="16"/>
      <c r="J143" s="8"/>
      <c r="L143" s="8"/>
      <c r="M143" s="6"/>
      <c r="N143" s="17"/>
      <c r="O143" s="6"/>
      <c r="U143" s="6"/>
      <c r="V143" s="6"/>
      <c r="W143" s="11"/>
      <c r="X143" s="11"/>
      <c r="Y143" s="11"/>
    </row>
    <row r="144" spans="1:25" x14ac:dyDescent="0.2">
      <c r="J144" s="8"/>
      <c r="L144" s="8"/>
      <c r="M144" s="6"/>
      <c r="N144" s="17"/>
      <c r="O144" s="6"/>
      <c r="U144" s="6"/>
      <c r="V144" s="6"/>
      <c r="W144" s="11"/>
      <c r="X144" s="11"/>
      <c r="Y144" s="11"/>
    </row>
    <row r="145" spans="1:25" x14ac:dyDescent="0.2">
      <c r="J145" s="8"/>
      <c r="L145" s="8"/>
      <c r="M145" s="6"/>
      <c r="N145" s="17"/>
      <c r="O145" s="6"/>
      <c r="U145" s="6"/>
      <c r="V145" s="6"/>
      <c r="W145" s="11"/>
      <c r="X145" s="11"/>
      <c r="Y145" s="11"/>
    </row>
    <row r="146" spans="1:25" x14ac:dyDescent="0.2">
      <c r="A146" s="16"/>
      <c r="J146" s="8"/>
      <c r="L146" s="8"/>
      <c r="M146" s="6"/>
      <c r="N146" s="17"/>
      <c r="O146" s="6"/>
      <c r="U146" s="6"/>
      <c r="V146" s="6"/>
      <c r="W146" s="11"/>
      <c r="X146" s="11"/>
      <c r="Y146" s="11"/>
    </row>
    <row r="147" spans="1:25" x14ac:dyDescent="0.2">
      <c r="J147" s="8"/>
      <c r="L147" s="8"/>
      <c r="M147" s="6"/>
      <c r="N147" s="17"/>
      <c r="O147" s="6"/>
      <c r="U147" s="6"/>
      <c r="V147" s="6"/>
      <c r="W147" s="11"/>
      <c r="X147" s="11"/>
      <c r="Y147" s="11"/>
    </row>
    <row r="148" spans="1:25" x14ac:dyDescent="0.2">
      <c r="J148" s="8"/>
      <c r="L148" s="8"/>
      <c r="M148" s="6"/>
      <c r="N148" s="17"/>
      <c r="O148" s="6"/>
      <c r="U148" s="6"/>
      <c r="V148" s="6"/>
      <c r="W148" s="11"/>
      <c r="X148" s="11"/>
      <c r="Y148" s="11"/>
    </row>
    <row r="149" spans="1:25" x14ac:dyDescent="0.2">
      <c r="A149" s="16"/>
      <c r="J149" s="8"/>
      <c r="L149" s="8"/>
      <c r="M149" s="6"/>
      <c r="N149" s="17"/>
      <c r="O149" s="6"/>
      <c r="U149" s="6"/>
      <c r="V149" s="6"/>
      <c r="W149" s="11"/>
      <c r="X149" s="11"/>
      <c r="Y149" s="11"/>
    </row>
    <row r="150" spans="1:25" x14ac:dyDescent="0.2">
      <c r="J150" s="8"/>
      <c r="L150" s="8"/>
      <c r="M150" s="6"/>
      <c r="N150" s="17"/>
      <c r="O150" s="6"/>
      <c r="U150" s="6"/>
      <c r="V150" s="6"/>
      <c r="W150" s="11"/>
      <c r="X150" s="11"/>
      <c r="Y150" s="11"/>
    </row>
    <row r="151" spans="1:25" x14ac:dyDescent="0.2">
      <c r="J151" s="8"/>
      <c r="L151" s="8"/>
      <c r="M151" s="6"/>
      <c r="N151" s="17"/>
      <c r="O151" s="6"/>
      <c r="U151" s="6"/>
      <c r="V151" s="6"/>
      <c r="W151" s="11"/>
      <c r="X151" s="11"/>
      <c r="Y151" s="11"/>
    </row>
    <row r="152" spans="1:25" x14ac:dyDescent="0.2">
      <c r="A152" s="16"/>
      <c r="J152" s="8"/>
      <c r="L152" s="8"/>
      <c r="M152" s="6"/>
      <c r="N152" s="17"/>
      <c r="O152" s="6"/>
      <c r="U152" s="6"/>
      <c r="V152" s="6"/>
      <c r="W152" s="11"/>
      <c r="X152" s="11"/>
      <c r="Y152" s="11"/>
    </row>
    <row r="153" spans="1:25" x14ac:dyDescent="0.2">
      <c r="J153" s="8"/>
      <c r="L153" s="8"/>
      <c r="M153" s="6"/>
      <c r="N153" s="17"/>
      <c r="O153" s="6"/>
      <c r="U153" s="6"/>
      <c r="V153" s="6"/>
      <c r="X153" s="11"/>
      <c r="Y153" s="11"/>
    </row>
    <row r="154" spans="1:25" x14ac:dyDescent="0.2">
      <c r="J154" s="8"/>
      <c r="L154" s="8"/>
      <c r="M154" s="6"/>
      <c r="N154" s="17"/>
      <c r="O154" s="6"/>
      <c r="U154" s="6"/>
      <c r="V154" s="6"/>
      <c r="X154" s="11"/>
      <c r="Y154" s="11"/>
    </row>
    <row r="155" spans="1:25" x14ac:dyDescent="0.2">
      <c r="A155" s="16"/>
      <c r="J155" s="8"/>
      <c r="L155" s="8"/>
      <c r="M155" s="6"/>
      <c r="N155" s="17"/>
      <c r="O155" s="6"/>
      <c r="U155" s="6"/>
      <c r="V155" s="6"/>
      <c r="X155" s="11"/>
      <c r="Y155" s="11"/>
    </row>
    <row r="156" spans="1:25" x14ac:dyDescent="0.2">
      <c r="J156" s="8"/>
      <c r="L156" s="8"/>
      <c r="M156" s="6"/>
      <c r="N156" s="17"/>
      <c r="O156" s="6"/>
      <c r="U156" s="6"/>
      <c r="V156" s="6"/>
      <c r="Y156" s="11"/>
    </row>
    <row r="157" spans="1:25" x14ac:dyDescent="0.2">
      <c r="J157" s="8"/>
      <c r="L157" s="8"/>
      <c r="M157" s="6"/>
      <c r="N157" s="17"/>
      <c r="O157" s="6"/>
      <c r="U157" s="6"/>
      <c r="V157" s="6"/>
    </row>
    <row r="158" spans="1:25" x14ac:dyDescent="0.2">
      <c r="A158" s="16"/>
      <c r="J158" s="8"/>
      <c r="L158" s="8"/>
      <c r="M158" s="6"/>
      <c r="N158" s="17"/>
      <c r="O158" s="6"/>
      <c r="U158" s="6"/>
      <c r="V158" s="6"/>
    </row>
    <row r="159" spans="1:25" x14ac:dyDescent="0.2">
      <c r="J159" s="8"/>
      <c r="L159" s="8"/>
      <c r="M159" s="6"/>
      <c r="N159" s="17"/>
      <c r="O159" s="6"/>
      <c r="U159" s="6"/>
      <c r="V159" s="6"/>
    </row>
    <row r="160" spans="1:25" x14ac:dyDescent="0.2">
      <c r="J160" s="8"/>
      <c r="L160" s="8"/>
      <c r="M160" s="6"/>
      <c r="N160" s="17"/>
      <c r="O160" s="6"/>
      <c r="U160" s="6"/>
      <c r="V160" s="6"/>
    </row>
    <row r="161" spans="1:22" x14ac:dyDescent="0.2">
      <c r="A161" s="16"/>
      <c r="J161" s="8"/>
      <c r="L161" s="8"/>
      <c r="M161" s="6"/>
      <c r="N161" s="17"/>
      <c r="O161" s="6"/>
      <c r="U161" s="6"/>
      <c r="V161" s="6"/>
    </row>
    <row r="162" spans="1:22" x14ac:dyDescent="0.2">
      <c r="J162" s="8"/>
      <c r="L162" s="8"/>
      <c r="M162" s="6"/>
      <c r="N162" s="17"/>
      <c r="O162" s="6"/>
      <c r="U162" s="6"/>
      <c r="V162" s="6"/>
    </row>
    <row r="163" spans="1:22" x14ac:dyDescent="0.2">
      <c r="J163" s="8"/>
      <c r="L163" s="8"/>
      <c r="M163" s="6"/>
      <c r="N163" s="17"/>
      <c r="O163" s="6"/>
      <c r="U163" s="6"/>
      <c r="V163" s="6"/>
    </row>
    <row r="164" spans="1:22" x14ac:dyDescent="0.2">
      <c r="A164" s="16"/>
      <c r="J164" s="8"/>
      <c r="L164" s="8"/>
      <c r="M164" s="6"/>
      <c r="N164" s="17"/>
      <c r="O164" s="6"/>
      <c r="U164" s="6"/>
      <c r="V164" s="6"/>
    </row>
    <row r="165" spans="1:22" x14ac:dyDescent="0.2">
      <c r="J165" s="8"/>
      <c r="L165" s="8"/>
      <c r="M165" s="6"/>
      <c r="N165" s="17"/>
      <c r="O165" s="6"/>
      <c r="U165" s="6"/>
      <c r="V165" s="6"/>
    </row>
    <row r="166" spans="1:22" x14ac:dyDescent="0.2">
      <c r="J166" s="8"/>
      <c r="L166" s="8"/>
      <c r="M166" s="6"/>
      <c r="N166" s="17"/>
      <c r="O166" s="6"/>
      <c r="U166" s="6"/>
      <c r="V166" s="6"/>
    </row>
    <row r="167" spans="1:22" x14ac:dyDescent="0.2">
      <c r="A167" s="16"/>
      <c r="J167" s="8"/>
      <c r="L167" s="8"/>
      <c r="M167" s="6"/>
      <c r="N167" s="17"/>
      <c r="O167" s="6"/>
      <c r="U167" s="6"/>
      <c r="V167" s="6"/>
    </row>
    <row r="168" spans="1:22" x14ac:dyDescent="0.2">
      <c r="J168" s="8"/>
      <c r="L168" s="8"/>
      <c r="M168" s="6"/>
      <c r="N168" s="17"/>
      <c r="O168" s="6"/>
      <c r="U168" s="6"/>
      <c r="V168" s="6"/>
    </row>
    <row r="169" spans="1:22" x14ac:dyDescent="0.2">
      <c r="J169" s="8"/>
      <c r="L169" s="8"/>
      <c r="M169" s="6"/>
      <c r="N169" s="17"/>
      <c r="O169" s="6"/>
      <c r="U169" s="6"/>
      <c r="V169" s="6"/>
    </row>
    <row r="170" spans="1:22" x14ac:dyDescent="0.2">
      <c r="A170" s="16"/>
      <c r="J170" s="8"/>
      <c r="L170" s="8"/>
      <c r="M170" s="6"/>
      <c r="N170" s="17"/>
      <c r="O170" s="6"/>
      <c r="U170" s="6"/>
      <c r="V170" s="6"/>
    </row>
    <row r="171" spans="1:22" x14ac:dyDescent="0.2">
      <c r="J171" s="8"/>
      <c r="L171" s="8"/>
      <c r="M171" s="6"/>
      <c r="N171" s="17"/>
      <c r="O171" s="6"/>
      <c r="U171" s="6"/>
      <c r="V171" s="6"/>
    </row>
    <row r="172" spans="1:22" x14ac:dyDescent="0.2">
      <c r="J172" s="8"/>
      <c r="L172" s="8"/>
      <c r="M172" s="6"/>
      <c r="N172" s="17"/>
      <c r="O172" s="6"/>
      <c r="U172" s="6"/>
      <c r="V172" s="6"/>
    </row>
    <row r="173" spans="1:22" x14ac:dyDescent="0.2">
      <c r="A173" s="16"/>
      <c r="J173" s="8"/>
      <c r="L173" s="8"/>
      <c r="M173" s="6"/>
      <c r="N173" s="17"/>
      <c r="O173" s="6"/>
      <c r="U173" s="6"/>
      <c r="V173" s="6"/>
    </row>
    <row r="174" spans="1:22" x14ac:dyDescent="0.2">
      <c r="J174" s="8"/>
      <c r="L174" s="8"/>
      <c r="M174" s="6"/>
      <c r="N174" s="17"/>
      <c r="O174" s="6"/>
      <c r="U174" s="6"/>
      <c r="V174" s="6"/>
    </row>
    <row r="175" spans="1:22" x14ac:dyDescent="0.2">
      <c r="J175" s="8"/>
      <c r="L175" s="8"/>
      <c r="M175" s="6"/>
      <c r="N175" s="17"/>
      <c r="O175" s="6"/>
      <c r="U175" s="6"/>
      <c r="V175" s="6"/>
    </row>
    <row r="176" spans="1:22" x14ac:dyDescent="0.2">
      <c r="A176" s="16"/>
      <c r="J176" s="8"/>
      <c r="L176" s="8"/>
      <c r="M176" s="6"/>
      <c r="N176" s="17"/>
      <c r="O176" s="6"/>
      <c r="U176" s="6"/>
      <c r="V176" s="6"/>
    </row>
    <row r="177" spans="1:22" x14ac:dyDescent="0.2">
      <c r="J177" s="8"/>
      <c r="L177" s="8"/>
      <c r="M177" s="6"/>
      <c r="N177" s="17"/>
      <c r="O177" s="6"/>
      <c r="U177" s="6"/>
      <c r="V177" s="6"/>
    </row>
    <row r="178" spans="1:22" x14ac:dyDescent="0.2">
      <c r="J178" s="8"/>
      <c r="L178" s="8"/>
      <c r="M178" s="6"/>
      <c r="N178" s="17"/>
      <c r="O178" s="6"/>
      <c r="U178" s="6"/>
      <c r="V178" s="6"/>
    </row>
    <row r="179" spans="1:22" x14ac:dyDescent="0.2">
      <c r="A179" s="16"/>
      <c r="J179" s="8"/>
      <c r="L179" s="8"/>
      <c r="M179" s="6"/>
      <c r="N179" s="17"/>
      <c r="O179" s="6"/>
      <c r="U179" s="6"/>
      <c r="V179" s="6"/>
    </row>
    <row r="180" spans="1:22" x14ac:dyDescent="0.2">
      <c r="J180" s="8"/>
      <c r="L180" s="8"/>
      <c r="M180" s="6"/>
      <c r="N180" s="17"/>
      <c r="O180" s="6"/>
      <c r="U180" s="6"/>
      <c r="V180" s="6"/>
    </row>
    <row r="181" spans="1:22" x14ac:dyDescent="0.2">
      <c r="J181" s="8"/>
      <c r="L181" s="8"/>
      <c r="M181" s="6"/>
      <c r="N181" s="17"/>
      <c r="O181" s="6"/>
      <c r="U181" s="6"/>
      <c r="V181" s="6"/>
    </row>
    <row r="182" spans="1:22" x14ac:dyDescent="0.2">
      <c r="A182" s="16"/>
      <c r="J182" s="8"/>
      <c r="L182" s="8"/>
      <c r="M182" s="6"/>
      <c r="N182" s="17"/>
      <c r="O182" s="6"/>
      <c r="U182" s="6"/>
      <c r="V182" s="6"/>
    </row>
    <row r="183" spans="1:22" x14ac:dyDescent="0.2">
      <c r="J183" s="8"/>
      <c r="L183" s="8"/>
      <c r="M183" s="6"/>
      <c r="N183" s="17"/>
      <c r="O183" s="6"/>
      <c r="U183" s="6"/>
      <c r="V183" s="6"/>
    </row>
    <row r="184" spans="1:22" x14ac:dyDescent="0.2">
      <c r="J184" s="8"/>
      <c r="L184" s="8"/>
      <c r="M184" s="6"/>
      <c r="N184" s="17"/>
      <c r="O184" s="6"/>
      <c r="U184" s="6"/>
      <c r="V184" s="6"/>
    </row>
    <row r="185" spans="1:22" x14ac:dyDescent="0.2">
      <c r="A185" s="16"/>
      <c r="J185" s="8"/>
      <c r="L185" s="8"/>
      <c r="M185" s="6"/>
      <c r="N185" s="17"/>
      <c r="O185" s="6"/>
      <c r="U185" s="6"/>
      <c r="V185" s="6"/>
    </row>
    <row r="186" spans="1:22" x14ac:dyDescent="0.2">
      <c r="J186" s="8"/>
      <c r="L186" s="8"/>
      <c r="M186" s="6"/>
      <c r="N186" s="17"/>
      <c r="O186" s="6"/>
      <c r="U186" s="6"/>
      <c r="V186" s="6"/>
    </row>
    <row r="187" spans="1:22" x14ac:dyDescent="0.2">
      <c r="J187" s="8"/>
      <c r="L187" s="8"/>
      <c r="M187" s="6"/>
      <c r="N187" s="17"/>
      <c r="O187" s="6"/>
      <c r="U187" s="6"/>
      <c r="V187" s="6"/>
    </row>
    <row r="188" spans="1:22" x14ac:dyDescent="0.2">
      <c r="A188" s="16"/>
      <c r="J188" s="8"/>
      <c r="L188" s="8"/>
      <c r="M188" s="6"/>
      <c r="N188" s="17"/>
      <c r="O188" s="6"/>
      <c r="U188" s="6"/>
      <c r="V188" s="6"/>
    </row>
    <row r="189" spans="1:22" x14ac:dyDescent="0.2">
      <c r="J189" s="8"/>
      <c r="L189" s="8"/>
      <c r="M189" s="6"/>
      <c r="N189" s="17"/>
      <c r="O189" s="6"/>
      <c r="U189" s="6"/>
      <c r="V189" s="6"/>
    </row>
    <row r="190" spans="1:22" x14ac:dyDescent="0.2">
      <c r="J190" s="8"/>
      <c r="L190" s="8"/>
      <c r="M190" s="6"/>
      <c r="N190" s="17"/>
      <c r="O190" s="6"/>
      <c r="U190" s="6"/>
      <c r="V190" s="6"/>
    </row>
    <row r="191" spans="1:22" x14ac:dyDescent="0.2">
      <c r="A191" s="16"/>
      <c r="J191" s="8"/>
      <c r="L191" s="8"/>
      <c r="M191" s="6"/>
      <c r="N191" s="17"/>
      <c r="O191" s="6"/>
      <c r="U191" s="6"/>
      <c r="V191" s="6"/>
    </row>
    <row r="192" spans="1:22" x14ac:dyDescent="0.2">
      <c r="J192" s="8"/>
      <c r="L192" s="8"/>
      <c r="M192" s="6"/>
      <c r="N192" s="17"/>
      <c r="O192" s="6"/>
      <c r="U192" s="6"/>
      <c r="V192" s="6"/>
    </row>
    <row r="193" spans="1:21" x14ac:dyDescent="0.2">
      <c r="J193" s="8"/>
      <c r="L193" s="8"/>
      <c r="M193" s="6"/>
      <c r="N193" s="17"/>
      <c r="O193" s="6"/>
      <c r="U193" s="6"/>
    </row>
    <row r="194" spans="1:21" x14ac:dyDescent="0.2">
      <c r="A194" s="16"/>
      <c r="M194" s="6"/>
      <c r="U194" s="6"/>
    </row>
    <row r="197" spans="1:21" x14ac:dyDescent="0.2">
      <c r="A197" s="16"/>
    </row>
    <row r="200" spans="1:21" x14ac:dyDescent="0.2">
      <c r="A200" s="16"/>
    </row>
    <row r="203" spans="1:21" x14ac:dyDescent="0.2">
      <c r="A203" s="16"/>
    </row>
    <row r="206" spans="1:21" x14ac:dyDescent="0.2">
      <c r="A206" s="16"/>
    </row>
    <row r="209" spans="1:1" x14ac:dyDescent="0.2">
      <c r="A209" s="16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W1:W2"/>
    <mergeCell ref="X1:X2"/>
    <mergeCell ref="Y1:Y2"/>
    <mergeCell ref="M1:M2"/>
    <mergeCell ref="O1:O2"/>
    <mergeCell ref="P1:P2"/>
    <mergeCell ref="Q1:Q2"/>
    <mergeCell ref="U1:U2"/>
    <mergeCell ref="V1:V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29"/>
  <sheetViews>
    <sheetView topLeftCell="E81" zoomScale="75" zoomScaleNormal="30" workbookViewId="0">
      <selection activeCell="N112" sqref="N112"/>
    </sheetView>
  </sheetViews>
  <sheetFormatPr baseColWidth="10" defaultRowHeight="15" x14ac:dyDescent="0.2"/>
  <cols>
    <col min="1" max="1" width="17.83203125" customWidth="1"/>
    <col min="2" max="3" width="11.6640625" bestFit="1" customWidth="1"/>
    <col min="4" max="4" width="18.83203125" customWidth="1"/>
    <col min="5" max="5" width="19.6640625" customWidth="1"/>
    <col min="6" max="6" width="19.5" customWidth="1"/>
    <col min="7" max="7" width="14.1640625" customWidth="1"/>
    <col min="8" max="8" width="16.6640625" customWidth="1"/>
    <col min="9" max="10" width="11.6640625" bestFit="1" customWidth="1"/>
    <col min="11" max="11" width="17.5" customWidth="1"/>
    <col min="12" max="12" width="12.33203125" bestFit="1" customWidth="1"/>
    <col min="13" max="13" width="15.6640625" customWidth="1"/>
    <col min="14" max="14" width="15.5" customWidth="1"/>
    <col min="15" max="15" width="17.1640625" customWidth="1"/>
    <col min="16" max="16" width="12.6640625" bestFit="1" customWidth="1"/>
    <col min="17" max="17" width="19.6640625" customWidth="1"/>
    <col min="18" max="18" width="34.5" customWidth="1"/>
    <col min="19" max="19" width="24.83203125" customWidth="1"/>
    <col min="20" max="20" width="18.6640625" customWidth="1"/>
    <col min="21" max="21" width="24.33203125" customWidth="1"/>
  </cols>
  <sheetData>
    <row r="1" spans="1:21" x14ac:dyDescent="0.2">
      <c r="A1" s="47" t="s">
        <v>14</v>
      </c>
      <c r="B1" s="47" t="s">
        <v>50</v>
      </c>
      <c r="C1" s="48" t="s">
        <v>15</v>
      </c>
      <c r="D1" s="48" t="s">
        <v>16</v>
      </c>
      <c r="E1" s="49" t="s">
        <v>17</v>
      </c>
      <c r="F1" s="48" t="s">
        <v>18</v>
      </c>
      <c r="G1" s="48" t="s">
        <v>19</v>
      </c>
      <c r="H1" s="48" t="s">
        <v>20</v>
      </c>
      <c r="I1" s="48" t="s">
        <v>21</v>
      </c>
      <c r="J1" s="46" t="s">
        <v>22</v>
      </c>
      <c r="K1" s="48" t="s">
        <v>23</v>
      </c>
      <c r="L1" s="46" t="s">
        <v>24</v>
      </c>
      <c r="M1" s="39" t="s">
        <v>25</v>
      </c>
      <c r="N1" s="39" t="s">
        <v>26</v>
      </c>
      <c r="O1" s="39" t="s">
        <v>61</v>
      </c>
      <c r="P1" s="39" t="s">
        <v>62</v>
      </c>
      <c r="Q1" s="39" t="s">
        <v>64</v>
      </c>
      <c r="R1" s="39" t="s">
        <v>65</v>
      </c>
      <c r="S1" s="46" t="s">
        <v>66</v>
      </c>
      <c r="T1" s="46" t="s">
        <v>67</v>
      </c>
      <c r="U1" s="46" t="s">
        <v>68</v>
      </c>
    </row>
    <row r="2" spans="1:21" x14ac:dyDescent="0.2">
      <c r="A2" s="47"/>
      <c r="B2" s="47"/>
      <c r="C2" s="48"/>
      <c r="D2" s="48"/>
      <c r="E2" s="49"/>
      <c r="F2" s="48"/>
      <c r="G2" s="48"/>
      <c r="H2" s="48"/>
      <c r="I2" s="48"/>
      <c r="J2" s="46"/>
      <c r="K2" s="48"/>
      <c r="L2" s="46"/>
      <c r="M2" s="39"/>
      <c r="N2" s="39"/>
      <c r="O2" s="39"/>
      <c r="P2" s="39"/>
      <c r="Q2" s="39"/>
      <c r="R2" s="39"/>
      <c r="S2" s="46"/>
      <c r="T2" s="46"/>
      <c r="U2" s="46"/>
    </row>
    <row r="3" spans="1:21" x14ac:dyDescent="0.2">
      <c r="A3" s="16">
        <v>44485</v>
      </c>
      <c r="B3">
        <v>0</v>
      </c>
      <c r="C3" t="s">
        <v>164</v>
      </c>
      <c r="D3">
        <v>36.212899999999998</v>
      </c>
      <c r="E3">
        <v>56.3429</v>
      </c>
      <c r="F3">
        <v>37.633499999999998</v>
      </c>
      <c r="G3">
        <v>36.398499999999999</v>
      </c>
      <c r="H3">
        <f t="shared" ref="H3:H80" si="0">(E3-D3)</f>
        <v>20.130000000000003</v>
      </c>
      <c r="I3">
        <f t="shared" ref="I3:I66" si="1">(F3-D3)</f>
        <v>1.4206000000000003</v>
      </c>
      <c r="J3" s="8">
        <f ca="1">J3:J84=(I3/H3)*100</f>
        <v>0</v>
      </c>
      <c r="K3">
        <f t="shared" ref="K3:K66" si="2">I3-(G3-D3)</f>
        <v>1.2349999999999994</v>
      </c>
      <c r="L3" s="8">
        <f t="shared" ref="L3:L66" si="3">(K3/I3)*100</f>
        <v>86.935097845980508</v>
      </c>
      <c r="M3" s="17">
        <f ca="1">AVERAGE(J3:J5)</f>
        <v>7.0571286636860409</v>
      </c>
      <c r="N3" s="6">
        <f>AVERAGE(L3:L5)</f>
        <v>86.569508210480805</v>
      </c>
      <c r="O3">
        <f t="shared" ref="O3:O80" si="4">((F3-D3)/(H3))*1000000</f>
        <v>70571.286636860415</v>
      </c>
      <c r="P3">
        <f t="shared" ref="P3:P76" si="5">((F3-G3)/(H3))*1000000</f>
        <v>61351.217088921971</v>
      </c>
      <c r="Q3" s="6">
        <f>AVERAGE(O3:O5)</f>
        <v>73391.881510700041</v>
      </c>
      <c r="R3" s="6">
        <f>AVERAGE(P3:P5)</f>
        <v>63526.226040364862</v>
      </c>
      <c r="S3" s="11" t="e">
        <f ca="1">_xlfn.STDEV.S(J3:J5)</f>
        <v>#DIV/0!</v>
      </c>
      <c r="T3" s="11">
        <f>_xlfn.STDEV.S(L3:L5)</f>
        <v>0.38646271679518784</v>
      </c>
      <c r="U3" s="11">
        <f>_xlfn.STDEV.S(P3:P5)/1000</f>
        <v>2.7071880709587957</v>
      </c>
    </row>
    <row r="4" spans="1:21" x14ac:dyDescent="0.2">
      <c r="C4" t="s">
        <v>165</v>
      </c>
      <c r="D4">
        <v>42.227400000000003</v>
      </c>
      <c r="E4">
        <v>61.0197</v>
      </c>
      <c r="F4">
        <v>43.587200000000003</v>
      </c>
      <c r="G4">
        <v>42.409500000000001</v>
      </c>
      <c r="H4">
        <f t="shared" si="0"/>
        <v>18.792299999999997</v>
      </c>
      <c r="I4">
        <f t="shared" si="1"/>
        <v>1.3597999999999999</v>
      </c>
      <c r="J4" s="8"/>
      <c r="K4">
        <f t="shared" si="2"/>
        <v>1.1777000000000015</v>
      </c>
      <c r="L4" s="8">
        <f t="shared" si="3"/>
        <v>86.60832475364036</v>
      </c>
      <c r="M4" s="8"/>
      <c r="O4">
        <f t="shared" si="4"/>
        <v>72359.423806559076</v>
      </c>
      <c r="P4">
        <f t="shared" si="5"/>
        <v>62669.284760247632</v>
      </c>
      <c r="Q4" s="8"/>
      <c r="R4" s="11">
        <f>R3/1000</f>
        <v>63.526226040364861</v>
      </c>
      <c r="S4" s="11"/>
      <c r="T4" s="11"/>
      <c r="U4" s="11"/>
    </row>
    <row r="5" spans="1:21" x14ac:dyDescent="0.2">
      <c r="C5" t="s">
        <v>166</v>
      </c>
      <c r="D5">
        <v>25.661000000000001</v>
      </c>
      <c r="E5">
        <v>55.033799999999999</v>
      </c>
      <c r="F5">
        <v>27.9299</v>
      </c>
      <c r="G5">
        <v>25.974900000000002</v>
      </c>
      <c r="H5">
        <f t="shared" si="0"/>
        <v>29.372799999999998</v>
      </c>
      <c r="I5">
        <f t="shared" si="1"/>
        <v>2.2688999999999986</v>
      </c>
      <c r="J5" s="8"/>
      <c r="K5">
        <f t="shared" si="2"/>
        <v>1.9549999999999983</v>
      </c>
      <c r="L5" s="8">
        <f t="shared" si="3"/>
        <v>86.165102031821561</v>
      </c>
      <c r="O5">
        <f t="shared" si="4"/>
        <v>77244.934088680646</v>
      </c>
      <c r="P5">
        <f t="shared" si="5"/>
        <v>66558.176271924996</v>
      </c>
      <c r="Q5" s="8"/>
      <c r="R5" s="19">
        <f>R4/1000</f>
        <v>6.3526226040364855E-2</v>
      </c>
      <c r="S5" s="11"/>
      <c r="T5" s="11"/>
      <c r="U5" s="11"/>
    </row>
    <row r="6" spans="1:21" x14ac:dyDescent="0.2">
      <c r="A6" s="16">
        <v>44487</v>
      </c>
      <c r="B6">
        <v>2</v>
      </c>
      <c r="C6" s="18">
        <v>25</v>
      </c>
      <c r="D6">
        <v>25.701000000000001</v>
      </c>
      <c r="E6">
        <v>48.357999999999997</v>
      </c>
      <c r="F6">
        <v>27.359200000000001</v>
      </c>
      <c r="G6">
        <v>26.427700000000002</v>
      </c>
      <c r="H6">
        <f t="shared" si="0"/>
        <v>22.656999999999996</v>
      </c>
      <c r="I6">
        <f t="shared" si="1"/>
        <v>1.6582000000000008</v>
      </c>
      <c r="J6" s="8">
        <f>(I6/H6)*100</f>
        <v>7.3187094496182246</v>
      </c>
      <c r="K6">
        <f t="shared" si="2"/>
        <v>0.93149999999999977</v>
      </c>
      <c r="L6" s="8">
        <f t="shared" si="3"/>
        <v>56.175370884091144</v>
      </c>
      <c r="M6" s="6">
        <f>AVERAGE(J6:J8)</f>
        <v>7.3187094496182246</v>
      </c>
      <c r="N6" s="6">
        <f>AVERAGE(L6:L8)</f>
        <v>55.628322329713683</v>
      </c>
      <c r="O6">
        <f t="shared" si="4"/>
        <v>73187.094496182239</v>
      </c>
      <c r="P6">
        <f t="shared" si="5"/>
        <v>41113.12177252063</v>
      </c>
      <c r="Q6" s="6">
        <f>AVERAGE(O6:O8)</f>
        <v>73984.513608610097</v>
      </c>
      <c r="R6" s="6">
        <f>AVERAGE(P6:P8)</f>
        <v>41159.361105642187</v>
      </c>
      <c r="S6" s="11" t="e">
        <f>_xlfn.STDEV.S(J6:J8)</f>
        <v>#DIV/0!</v>
      </c>
      <c r="T6" s="11">
        <f>_xlfn.STDEV.S(L6:L8)</f>
        <v>0.62823525602921615</v>
      </c>
      <c r="U6" s="11">
        <f>_xlfn.STDEV.S(P6:P8)/1000</f>
        <v>1.3536708840061258</v>
      </c>
    </row>
    <row r="7" spans="1:21" x14ac:dyDescent="0.2">
      <c r="C7" t="s">
        <v>103</v>
      </c>
      <c r="D7">
        <v>43.678600000000003</v>
      </c>
      <c r="E7">
        <v>62.295499999999997</v>
      </c>
      <c r="F7">
        <v>45.028199999999998</v>
      </c>
      <c r="G7">
        <v>44.286700000000003</v>
      </c>
      <c r="H7">
        <f t="shared" si="0"/>
        <v>18.616899999999994</v>
      </c>
      <c r="I7">
        <f t="shared" si="1"/>
        <v>1.3495999999999952</v>
      </c>
      <c r="J7" s="8"/>
      <c r="K7">
        <f t="shared" si="2"/>
        <v>0.74149999999999494</v>
      </c>
      <c r="L7" s="8">
        <f t="shared" si="3"/>
        <v>54.942205097806571</v>
      </c>
      <c r="O7">
        <f t="shared" si="4"/>
        <v>72493.27224188752</v>
      </c>
      <c r="P7">
        <f t="shared" si="5"/>
        <v>39829.402317249122</v>
      </c>
      <c r="Q7" s="8"/>
      <c r="R7" s="8">
        <f>R6/1000</f>
        <v>41.159361105642184</v>
      </c>
      <c r="S7" s="11"/>
      <c r="T7" s="11"/>
      <c r="U7" s="11"/>
    </row>
    <row r="8" spans="1:21" x14ac:dyDescent="0.2">
      <c r="C8" t="s">
        <v>98</v>
      </c>
      <c r="D8">
        <v>41.500399999999999</v>
      </c>
      <c r="E8">
        <v>60.686700000000002</v>
      </c>
      <c r="F8">
        <v>42.963799999999999</v>
      </c>
      <c r="G8">
        <v>42.1477</v>
      </c>
      <c r="H8">
        <f t="shared" si="0"/>
        <v>19.186300000000003</v>
      </c>
      <c r="I8">
        <f t="shared" si="1"/>
        <v>1.4634</v>
      </c>
      <c r="J8" s="8"/>
      <c r="K8">
        <f t="shared" si="2"/>
        <v>0.81609999999999872</v>
      </c>
      <c r="L8" s="8">
        <f t="shared" si="3"/>
        <v>55.767391007243319</v>
      </c>
      <c r="O8">
        <f t="shared" si="4"/>
        <v>76273.174087760533</v>
      </c>
      <c r="P8">
        <f t="shared" si="5"/>
        <v>42535.559227156809</v>
      </c>
      <c r="Q8" s="8"/>
      <c r="R8" s="8"/>
      <c r="S8" s="11"/>
      <c r="T8" s="11"/>
      <c r="U8" s="11"/>
    </row>
    <row r="9" spans="1:21" x14ac:dyDescent="0.2">
      <c r="A9" s="16">
        <v>44489</v>
      </c>
      <c r="B9">
        <v>4</v>
      </c>
      <c r="C9">
        <v>8</v>
      </c>
      <c r="D9">
        <v>18.861999999999998</v>
      </c>
      <c r="E9">
        <v>42.855800000000002</v>
      </c>
      <c r="F9">
        <v>20.9208</v>
      </c>
      <c r="G9">
        <v>19.630700000000001</v>
      </c>
      <c r="H9">
        <f t="shared" si="0"/>
        <v>23.993800000000004</v>
      </c>
      <c r="I9">
        <f t="shared" si="1"/>
        <v>2.0588000000000015</v>
      </c>
      <c r="J9" s="8">
        <f t="shared" ref="J9:J66" si="6">(I9/H9)*100</f>
        <v>8.5805499754103192</v>
      </c>
      <c r="K9">
        <f t="shared" si="2"/>
        <v>1.2900999999999989</v>
      </c>
      <c r="L9" s="8">
        <f t="shared" si="3"/>
        <v>62.662716145327281</v>
      </c>
      <c r="M9" s="6">
        <f>AVERAGE(J9:J11)</f>
        <v>8.5805499754103192</v>
      </c>
      <c r="N9" s="6">
        <f>AVERAGE(L9:L11)</f>
        <v>62.52126225739638</v>
      </c>
      <c r="O9">
        <f t="shared" si="4"/>
        <v>85805.499754103192</v>
      </c>
      <c r="P9">
        <f t="shared" si="5"/>
        <v>53768.056747993178</v>
      </c>
      <c r="Q9" s="6">
        <f>AVERAGE(O9:O11)</f>
        <v>86777.106962318503</v>
      </c>
      <c r="R9" s="6">
        <f>AVERAGE(P9:P11)</f>
        <v>54250.019030158204</v>
      </c>
      <c r="S9" s="11" t="e">
        <f>_xlfn.STDEV.S(J9:J11)</f>
        <v>#DIV/0!</v>
      </c>
      <c r="T9" s="11">
        <f>_xlfn.STDEV.S(L9:L11)</f>
        <v>0.55242706996977731</v>
      </c>
      <c r="U9" s="11">
        <f>_xlfn.STDEV.S(P9:P11)/1000</f>
        <v>0.43644043078456729</v>
      </c>
    </row>
    <row r="10" spans="1:21" x14ac:dyDescent="0.2">
      <c r="C10" s="18" t="s">
        <v>163</v>
      </c>
      <c r="D10">
        <v>24.623100000000001</v>
      </c>
      <c r="E10">
        <v>49.639899999999997</v>
      </c>
      <c r="F10">
        <v>26.7822</v>
      </c>
      <c r="G10">
        <v>25.4222</v>
      </c>
      <c r="H10">
        <f t="shared" si="0"/>
        <v>25.016799999999996</v>
      </c>
      <c r="I10">
        <f t="shared" si="1"/>
        <v>2.1590999999999987</v>
      </c>
      <c r="J10" s="8"/>
      <c r="K10">
        <f t="shared" si="2"/>
        <v>1.3599999999999994</v>
      </c>
      <c r="L10" s="8">
        <f t="shared" si="3"/>
        <v>62.989208466490673</v>
      </c>
      <c r="O10">
        <f t="shared" si="4"/>
        <v>86306.002366409724</v>
      </c>
      <c r="P10">
        <f t="shared" si="5"/>
        <v>54363.467749672207</v>
      </c>
      <c r="Q10" s="8"/>
      <c r="R10" s="8">
        <f>R9/1000</f>
        <v>54.250019030158207</v>
      </c>
      <c r="S10" s="11"/>
      <c r="T10" s="11"/>
      <c r="U10" s="11"/>
    </row>
    <row r="11" spans="1:21" x14ac:dyDescent="0.2">
      <c r="C11">
        <v>84</v>
      </c>
      <c r="D11">
        <v>26.268000000000001</v>
      </c>
      <c r="E11">
        <v>46.793999999999997</v>
      </c>
      <c r="F11">
        <v>28.078800000000001</v>
      </c>
      <c r="G11">
        <v>26.957699999999999</v>
      </c>
      <c r="H11">
        <f t="shared" si="0"/>
        <v>20.525999999999996</v>
      </c>
      <c r="I11">
        <f t="shared" si="1"/>
        <v>1.8108000000000004</v>
      </c>
      <c r="J11" s="8"/>
      <c r="K11">
        <f t="shared" si="2"/>
        <v>1.121100000000002</v>
      </c>
      <c r="L11" s="8">
        <f t="shared" si="3"/>
        <v>61.9118621603712</v>
      </c>
      <c r="O11">
        <f t="shared" si="4"/>
        <v>88219.818766442593</v>
      </c>
      <c r="P11">
        <f t="shared" si="5"/>
        <v>54618.532592809228</v>
      </c>
      <c r="Q11" s="8"/>
      <c r="R11" s="8"/>
      <c r="S11" s="11"/>
      <c r="T11" s="11"/>
      <c r="U11" s="11"/>
    </row>
    <row r="12" spans="1:21" x14ac:dyDescent="0.2">
      <c r="A12" s="16">
        <v>44491</v>
      </c>
      <c r="B12">
        <v>6</v>
      </c>
      <c r="C12">
        <v>9</v>
      </c>
      <c r="D12">
        <v>21.145199999999999</v>
      </c>
      <c r="E12">
        <v>47.2622</v>
      </c>
      <c r="F12">
        <v>23.335999999999999</v>
      </c>
      <c r="G12">
        <v>21.863499999999998</v>
      </c>
      <c r="H12">
        <f t="shared" si="0"/>
        <v>26.117000000000001</v>
      </c>
      <c r="I12">
        <f t="shared" si="1"/>
        <v>2.1907999999999994</v>
      </c>
      <c r="J12" s="8">
        <f t="shared" si="6"/>
        <v>8.3884060190680376</v>
      </c>
      <c r="K12">
        <f t="shared" si="2"/>
        <v>1.4725000000000001</v>
      </c>
      <c r="L12" s="8">
        <f t="shared" si="3"/>
        <v>67.212890268395128</v>
      </c>
      <c r="M12" s="6">
        <f>AVERAGE(J12:J14)</f>
        <v>8.3884060190680376</v>
      </c>
      <c r="N12" s="6">
        <f>AVERAGE(L12:L14)</f>
        <v>66.645660962437475</v>
      </c>
      <c r="O12">
        <f t="shared" si="4"/>
        <v>83884.060190680364</v>
      </c>
      <c r="P12">
        <f t="shared" si="5"/>
        <v>56380.901328636523</v>
      </c>
      <c r="Q12" s="6">
        <f>AVERAGE(O12:O14)</f>
        <v>85482.089301265078</v>
      </c>
      <c r="R12" s="6">
        <f>AVERAGE(P12:P14)</f>
        <v>57003.191362974409</v>
      </c>
      <c r="S12" s="11" t="e">
        <f>_xlfn.STDEV.S(J12:J14)</f>
        <v>#DIV/0!</v>
      </c>
      <c r="T12" s="11">
        <f>_xlfn.STDEV.S(L12:L14)</f>
        <v>2.5527895246584471</v>
      </c>
      <c r="U12" s="11">
        <f>_xlfn.STDEV.S(P12:P14)/1000</f>
        <v>3.6958079189449569</v>
      </c>
    </row>
    <row r="13" spans="1:21" x14ac:dyDescent="0.2">
      <c r="C13">
        <v>30</v>
      </c>
      <c r="D13">
        <v>44.518000000000001</v>
      </c>
      <c r="E13">
        <v>67.7149</v>
      </c>
      <c r="F13">
        <v>46.467199999999998</v>
      </c>
      <c r="G13">
        <v>45.222499999999997</v>
      </c>
      <c r="H13">
        <f t="shared" si="0"/>
        <v>23.196899999999999</v>
      </c>
      <c r="I13">
        <f t="shared" si="1"/>
        <v>1.9491999999999976</v>
      </c>
      <c r="J13" s="8"/>
      <c r="K13">
        <f t="shared" si="2"/>
        <v>1.2447000000000017</v>
      </c>
      <c r="L13" s="8">
        <f t="shared" si="3"/>
        <v>63.856966960804598</v>
      </c>
      <c r="O13">
        <f t="shared" si="4"/>
        <v>84028.46932133162</v>
      </c>
      <c r="P13">
        <f t="shared" si="5"/>
        <v>53658.031892192565</v>
      </c>
      <c r="Q13" s="8"/>
      <c r="R13" s="8">
        <f>R12/1000</f>
        <v>57.003191362974405</v>
      </c>
      <c r="S13" s="11"/>
      <c r="T13" s="11"/>
      <c r="U13" s="11"/>
    </row>
    <row r="14" spans="1:21" x14ac:dyDescent="0.2">
      <c r="C14" t="s">
        <v>167</v>
      </c>
      <c r="D14">
        <v>24.4406</v>
      </c>
      <c r="E14">
        <v>55.119300000000003</v>
      </c>
      <c r="F14">
        <v>27.156700000000001</v>
      </c>
      <c r="G14">
        <v>25.286200000000001</v>
      </c>
      <c r="H14">
        <f t="shared" si="0"/>
        <v>30.678700000000003</v>
      </c>
      <c r="I14">
        <f t="shared" si="1"/>
        <v>2.7161000000000008</v>
      </c>
      <c r="J14" s="8"/>
      <c r="K14">
        <f t="shared" si="2"/>
        <v>1.8704999999999998</v>
      </c>
      <c r="L14" s="8">
        <f t="shared" si="3"/>
        <v>68.867125658112698</v>
      </c>
      <c r="O14">
        <f t="shared" si="4"/>
        <v>88533.738391783249</v>
      </c>
      <c r="P14">
        <f t="shared" si="5"/>
        <v>60970.640868094139</v>
      </c>
      <c r="Q14" s="8"/>
      <c r="R14" s="8">
        <f>(R13/1000)</f>
        <v>5.7003191362974402E-2</v>
      </c>
      <c r="S14" s="11"/>
      <c r="T14" s="11"/>
      <c r="U14" s="11"/>
    </row>
    <row r="15" spans="1:21" x14ac:dyDescent="0.2">
      <c r="A15" s="16">
        <v>44295</v>
      </c>
      <c r="B15">
        <v>9</v>
      </c>
      <c r="C15" t="s">
        <v>73</v>
      </c>
      <c r="D15">
        <v>38.8292</v>
      </c>
      <c r="E15">
        <v>59.514000000000003</v>
      </c>
      <c r="F15">
        <v>40.513800000000003</v>
      </c>
      <c r="G15">
        <v>39.505299999999998</v>
      </c>
      <c r="H15">
        <f t="shared" si="0"/>
        <v>20.684800000000003</v>
      </c>
      <c r="I15">
        <f t="shared" si="1"/>
        <v>1.6846000000000032</v>
      </c>
      <c r="J15" s="8">
        <f t="shared" si="6"/>
        <v>8.1441444925742719</v>
      </c>
      <c r="K15">
        <f t="shared" si="2"/>
        <v>1.0085000000000051</v>
      </c>
      <c r="L15" s="8">
        <f t="shared" si="3"/>
        <v>59.865843523685335</v>
      </c>
      <c r="M15" s="6">
        <f>AVERAGE(J15:J17)</f>
        <v>8.1441444925742719</v>
      </c>
      <c r="N15" s="6">
        <f>AVERAGE(L15:L17)</f>
        <v>63.977323080110686</v>
      </c>
      <c r="O15">
        <f t="shared" si="4"/>
        <v>81441.444925742719</v>
      </c>
      <c r="P15">
        <f t="shared" si="5"/>
        <v>48755.607982673508</v>
      </c>
      <c r="Q15" s="6">
        <f>AVERAGE(O15:O17)</f>
        <v>77558.773993360795</v>
      </c>
      <c r="R15" s="6">
        <f>AVERAGE(P15:P17)</f>
        <v>49540.965616279107</v>
      </c>
      <c r="S15" s="11" t="e">
        <f>_xlfn.STDEV.S(J15:J17)</f>
        <v>#DIV/0!</v>
      </c>
      <c r="T15" s="11">
        <f>_xlfn.STDEV.S(L15:L17)</f>
        <v>3.5741308969519157</v>
      </c>
      <c r="U15" s="11">
        <f>_xlfn.STDEV.S(P15:P17)/1000</f>
        <v>0.83010471366522232</v>
      </c>
    </row>
    <row r="16" spans="1:21" x14ac:dyDescent="0.2">
      <c r="C16">
        <v>8</v>
      </c>
      <c r="D16">
        <v>18.8705</v>
      </c>
      <c r="E16">
        <v>39.759399999999999</v>
      </c>
      <c r="F16">
        <v>20.457699999999999</v>
      </c>
      <c r="G16">
        <v>19.404699999999998</v>
      </c>
      <c r="H16">
        <f t="shared" si="0"/>
        <v>20.8889</v>
      </c>
      <c r="I16">
        <f t="shared" si="1"/>
        <v>1.5871999999999993</v>
      </c>
      <c r="J16" s="8"/>
      <c r="K16">
        <f t="shared" si="2"/>
        <v>1.0530000000000008</v>
      </c>
      <c r="L16" s="8">
        <f t="shared" si="3"/>
        <v>66.343245967742021</v>
      </c>
      <c r="O16">
        <f t="shared" si="4"/>
        <v>75982.938306947675</v>
      </c>
      <c r="P16">
        <f t="shared" si="5"/>
        <v>50409.547654495967</v>
      </c>
      <c r="Q16" s="8"/>
      <c r="R16" s="6">
        <f>(R15/1000)</f>
        <v>49.540965616279109</v>
      </c>
      <c r="S16" s="11"/>
      <c r="T16" s="11"/>
      <c r="U16" s="11"/>
    </row>
    <row r="17" spans="1:21" x14ac:dyDescent="0.2">
      <c r="C17" t="s">
        <v>168</v>
      </c>
      <c r="D17">
        <v>42.224299999999999</v>
      </c>
      <c r="E17">
        <v>62.546700000000001</v>
      </c>
      <c r="F17">
        <v>43.753599999999999</v>
      </c>
      <c r="G17">
        <v>42.7485</v>
      </c>
      <c r="H17">
        <f t="shared" si="0"/>
        <v>20.322400000000002</v>
      </c>
      <c r="I17">
        <f t="shared" si="1"/>
        <v>1.5292999999999992</v>
      </c>
      <c r="J17" s="8"/>
      <c r="K17">
        <f t="shared" si="2"/>
        <v>1.0050999999999988</v>
      </c>
      <c r="L17" s="8">
        <f t="shared" si="3"/>
        <v>65.722879748904688</v>
      </c>
      <c r="O17">
        <f t="shared" si="4"/>
        <v>75251.938747392007</v>
      </c>
      <c r="P17">
        <f t="shared" si="5"/>
        <v>49457.741211667846</v>
      </c>
      <c r="Q17" s="8"/>
      <c r="R17" s="6"/>
      <c r="S17" s="11"/>
      <c r="T17" s="11"/>
      <c r="U17" s="11"/>
    </row>
    <row r="18" spans="1:21" x14ac:dyDescent="0.2">
      <c r="A18" s="16">
        <v>44496</v>
      </c>
      <c r="B18">
        <v>11</v>
      </c>
      <c r="C18" t="s">
        <v>118</v>
      </c>
      <c r="D18">
        <v>22.047899999999998</v>
      </c>
      <c r="E18">
        <v>41.743699999999997</v>
      </c>
      <c r="F18">
        <v>23.551600000000001</v>
      </c>
      <c r="G18">
        <v>22.586300000000001</v>
      </c>
      <c r="H18">
        <f t="shared" si="0"/>
        <v>19.695799999999998</v>
      </c>
      <c r="I18">
        <f t="shared" si="1"/>
        <v>1.503700000000002</v>
      </c>
      <c r="J18" s="8">
        <f t="shared" si="6"/>
        <v>7.6346226098965371</v>
      </c>
      <c r="K18">
        <f t="shared" si="2"/>
        <v>0.96529999999999916</v>
      </c>
      <c r="L18" s="8">
        <f t="shared" si="3"/>
        <v>64.194985701935082</v>
      </c>
      <c r="M18" s="6">
        <f>AVERAGE(J18:J20)</f>
        <v>7.6346226098965371</v>
      </c>
      <c r="N18" s="6">
        <f>AVERAGE(L18:L20)</f>
        <v>63.605273224961309</v>
      </c>
      <c r="O18">
        <f t="shared" si="4"/>
        <v>76346.226098965373</v>
      </c>
      <c r="P18">
        <f t="shared" si="5"/>
        <v>49010.448928197853</v>
      </c>
      <c r="Q18" s="6">
        <f>AVERAGE(O18:O20)</f>
        <v>74802.702703628209</v>
      </c>
      <c r="R18" s="6">
        <f t="shared" ref="R18" si="7">AVERAGE(P18:P20)</f>
        <v>47582.945176734902</v>
      </c>
      <c r="S18" s="11" t="e">
        <f>_xlfn.STDEV.S(J18:J20)</f>
        <v>#DIV/0!</v>
      </c>
      <c r="T18" s="11">
        <f>_xlfn.STDEV.S(L18:L20)</f>
        <v>0.5583941889565075</v>
      </c>
      <c r="U18" s="11">
        <f>_xlfn.STDEV.S(P18:P20)/1000</f>
        <v>1.2439280987612078</v>
      </c>
    </row>
    <row r="19" spans="1:21" x14ac:dyDescent="0.2">
      <c r="C19">
        <v>84</v>
      </c>
      <c r="D19">
        <v>26.271000000000001</v>
      </c>
      <c r="E19">
        <v>47.312600000000003</v>
      </c>
      <c r="F19">
        <v>27.829699999999999</v>
      </c>
      <c r="G19">
        <v>26.846399999999999</v>
      </c>
      <c r="H19">
        <f t="shared" si="0"/>
        <v>21.041600000000003</v>
      </c>
      <c r="I19">
        <f t="shared" si="1"/>
        <v>1.5586999999999982</v>
      </c>
      <c r="J19" s="8"/>
      <c r="K19">
        <f t="shared" si="2"/>
        <v>0.98329999999999984</v>
      </c>
      <c r="L19" s="8">
        <f t="shared" si="3"/>
        <v>63.084621800218187</v>
      </c>
      <c r="O19">
        <f t="shared" si="4"/>
        <v>74077.066382784484</v>
      </c>
      <c r="P19">
        <f t="shared" si="5"/>
        <v>46731.237168276166</v>
      </c>
      <c r="Q19" s="8"/>
      <c r="R19" s="6">
        <f>(R18/1000)</f>
        <v>47.582945176734903</v>
      </c>
      <c r="S19" s="11"/>
      <c r="T19" s="11"/>
      <c r="U19" s="11"/>
    </row>
    <row r="20" spans="1:21" x14ac:dyDescent="0.2">
      <c r="C20" t="s">
        <v>98</v>
      </c>
      <c r="D20">
        <v>41.500300000000003</v>
      </c>
      <c r="E20">
        <v>61.375999999999998</v>
      </c>
      <c r="F20">
        <v>42.970799999999997</v>
      </c>
      <c r="G20">
        <v>42.036499999999997</v>
      </c>
      <c r="H20">
        <f t="shared" si="0"/>
        <v>19.875699999999995</v>
      </c>
      <c r="I20">
        <f t="shared" si="1"/>
        <v>1.4704999999999941</v>
      </c>
      <c r="J20" s="8"/>
      <c r="K20">
        <f t="shared" si="2"/>
        <v>0.93430000000000035</v>
      </c>
      <c r="L20" s="8">
        <f t="shared" si="3"/>
        <v>63.536212172730643</v>
      </c>
      <c r="O20">
        <f t="shared" si="4"/>
        <v>73984.815629134799</v>
      </c>
      <c r="P20">
        <f t="shared" si="5"/>
        <v>47007.149433730665</v>
      </c>
      <c r="Q20" s="8"/>
      <c r="R20" s="6"/>
      <c r="S20" s="11"/>
      <c r="T20" s="11"/>
      <c r="U20" s="11"/>
    </row>
    <row r="21" spans="1:21" x14ac:dyDescent="0.2">
      <c r="A21" s="16">
        <v>44498</v>
      </c>
      <c r="B21">
        <v>13</v>
      </c>
      <c r="C21">
        <v>1</v>
      </c>
      <c r="D21">
        <v>36.247100000000003</v>
      </c>
      <c r="E21">
        <v>60.1357</v>
      </c>
      <c r="F21">
        <v>38.020099999999999</v>
      </c>
      <c r="G21">
        <v>36.914000000000001</v>
      </c>
      <c r="H21">
        <f t="shared" si="0"/>
        <v>23.888599999999997</v>
      </c>
      <c r="I21">
        <f t="shared" si="1"/>
        <v>1.7729999999999961</v>
      </c>
      <c r="J21" s="8">
        <f t="shared" si="6"/>
        <v>7.4219502189328646</v>
      </c>
      <c r="K21">
        <f t="shared" si="2"/>
        <v>1.1060999999999979</v>
      </c>
      <c r="L21" s="8">
        <f t="shared" si="3"/>
        <v>62.385786802030474</v>
      </c>
      <c r="M21" s="6">
        <f>AVERAGE(J21:J23)</f>
        <v>7.4219502189328646</v>
      </c>
      <c r="N21" s="6">
        <f>AVERAGE(L21:L23)</f>
        <v>62.829848193965482</v>
      </c>
      <c r="O21">
        <f t="shared" si="4"/>
        <v>74219.502189328647</v>
      </c>
      <c r="P21">
        <f t="shared" si="5"/>
        <v>46302.420401362913</v>
      </c>
      <c r="Q21" s="6">
        <f>AVERAGE(O21:O23)</f>
        <v>72882.583708707898</v>
      </c>
      <c r="R21" s="6">
        <f>AVERAGE(P21:P23)</f>
        <v>45790.574151037872</v>
      </c>
      <c r="S21" s="11" t="e">
        <f>_xlfn.STDEV.S(J21:J23)</f>
        <v>#DIV/0!</v>
      </c>
      <c r="T21" s="11">
        <f>_xlfn.STDEV.S(L21:L23)</f>
        <v>0.81233691816139497</v>
      </c>
      <c r="U21" s="11">
        <f>_xlfn.STDEV.S(P21:P23)/1000</f>
        <v>0.84414856431893204</v>
      </c>
    </row>
    <row r="22" spans="1:21" x14ac:dyDescent="0.2">
      <c r="A22" s="16"/>
      <c r="C22">
        <v>85</v>
      </c>
      <c r="D22">
        <v>52.238399999999999</v>
      </c>
      <c r="E22">
        <v>78.059399999999997</v>
      </c>
      <c r="F22">
        <v>54.1113</v>
      </c>
      <c r="G22">
        <v>52.917000000000002</v>
      </c>
      <c r="H22">
        <f t="shared" si="0"/>
        <v>25.820999999999998</v>
      </c>
      <c r="I22">
        <f t="shared" si="1"/>
        <v>1.8729000000000013</v>
      </c>
      <c r="J22" s="8"/>
      <c r="K22">
        <f t="shared" si="2"/>
        <v>1.1942999999999984</v>
      </c>
      <c r="L22" s="8">
        <f t="shared" si="3"/>
        <v>63.767419509850896</v>
      </c>
      <c r="M22" s="6"/>
      <c r="N22" s="6"/>
      <c r="O22">
        <f t="shared" si="4"/>
        <v>72533.983966538915</v>
      </c>
      <c r="P22">
        <f t="shared" si="5"/>
        <v>46253.049843150868</v>
      </c>
      <c r="Q22" s="6"/>
      <c r="R22" s="6">
        <f>(R21/1000)</f>
        <v>45.790574151037873</v>
      </c>
      <c r="S22" s="11"/>
      <c r="T22" s="11"/>
      <c r="U22" s="11"/>
    </row>
    <row r="23" spans="1:21" x14ac:dyDescent="0.2">
      <c r="A23" s="16"/>
      <c r="C23">
        <v>2</v>
      </c>
      <c r="D23">
        <v>25.6568</v>
      </c>
      <c r="E23">
        <v>51.578200000000002</v>
      </c>
      <c r="F23">
        <v>27.520399999999999</v>
      </c>
      <c r="G23">
        <v>26.358699999999999</v>
      </c>
      <c r="H23">
        <f t="shared" si="0"/>
        <v>25.921400000000002</v>
      </c>
      <c r="I23">
        <f t="shared" si="1"/>
        <v>1.8635999999999981</v>
      </c>
      <c r="J23" s="8"/>
      <c r="K23">
        <f t="shared" si="2"/>
        <v>1.1616999999999997</v>
      </c>
      <c r="L23" s="8">
        <f t="shared" si="3"/>
        <v>62.336338270015069</v>
      </c>
      <c r="M23" s="6"/>
      <c r="N23" s="6"/>
      <c r="O23">
        <f t="shared" si="4"/>
        <v>71894.264970256147</v>
      </c>
      <c r="P23">
        <f t="shared" si="5"/>
        <v>44816.252208599835</v>
      </c>
      <c r="Q23" s="6"/>
      <c r="R23" s="6"/>
      <c r="S23" s="11"/>
      <c r="T23" s="11"/>
      <c r="U23" s="11"/>
    </row>
    <row r="24" spans="1:21" x14ac:dyDescent="0.2">
      <c r="A24" s="16">
        <v>44498</v>
      </c>
      <c r="B24">
        <v>13</v>
      </c>
      <c r="C24" t="s">
        <v>73</v>
      </c>
      <c r="D24">
        <v>38.848300000000002</v>
      </c>
      <c r="E24">
        <v>60.65</v>
      </c>
      <c r="F24">
        <v>40.443399999999997</v>
      </c>
      <c r="G24">
        <v>39.406199999999998</v>
      </c>
      <c r="H24">
        <f t="shared" si="0"/>
        <v>21.801699999999997</v>
      </c>
      <c r="I24">
        <f t="shared" si="1"/>
        <v>1.5950999999999951</v>
      </c>
      <c r="J24" s="8">
        <f t="shared" si="6"/>
        <v>7.3164019319594127</v>
      </c>
      <c r="K24">
        <f t="shared" si="2"/>
        <v>1.0371999999999986</v>
      </c>
      <c r="L24" s="8">
        <f t="shared" si="3"/>
        <v>65.024136417779559</v>
      </c>
      <c r="M24" s="6">
        <f t="shared" ref="M24:M87" si="8">AVERAGE(J24:J26)</f>
        <v>7.3164019319594127</v>
      </c>
      <c r="N24" s="6">
        <f t="shared" ref="N24:N87" si="9">AVERAGE(L24:L26)</f>
        <v>64.751204556843234</v>
      </c>
      <c r="O24">
        <f t="shared" si="4"/>
        <v>73164.019319594125</v>
      </c>
      <c r="P24">
        <f t="shared" si="5"/>
        <v>47574.271731103479</v>
      </c>
      <c r="Q24" s="6">
        <f t="shared" ref="Q24:Q87" si="10">AVERAGE(O24:O26)</f>
        <v>73577.192194441857</v>
      </c>
      <c r="R24" s="6">
        <f t="shared" ref="R24:R87" si="11">AVERAGE(P24:P26)</f>
        <v>47641.393145242793</v>
      </c>
      <c r="S24" s="11" t="e">
        <f t="shared" ref="S24:S40" si="12">_xlfn.STDEV.S(J24:J26)</f>
        <v>#DIV/0!</v>
      </c>
      <c r="T24" s="11">
        <f t="shared" ref="T24:T40" si="13">_xlfn.STDEV.S(L24:L26)</f>
        <v>0.2488626404588932</v>
      </c>
      <c r="U24" s="11">
        <f t="shared" ref="U24:U40" si="14">_xlfn.STDEV.S(P24:P26)/1000</f>
        <v>0.15457926884939444</v>
      </c>
    </row>
    <row r="25" spans="1:21" x14ac:dyDescent="0.2">
      <c r="C25" t="s">
        <v>168</v>
      </c>
      <c r="D25">
        <v>42.228999999999999</v>
      </c>
      <c r="E25">
        <v>71.784000000000006</v>
      </c>
      <c r="F25">
        <v>44.400500000000001</v>
      </c>
      <c r="G25">
        <v>42.995699999999999</v>
      </c>
      <c r="H25">
        <f t="shared" si="0"/>
        <v>29.555000000000007</v>
      </c>
      <c r="I25">
        <f t="shared" si="1"/>
        <v>2.1715000000000018</v>
      </c>
      <c r="J25" s="8"/>
      <c r="K25">
        <f t="shared" si="2"/>
        <v>1.4048000000000016</v>
      </c>
      <c r="L25" s="8">
        <f t="shared" si="3"/>
        <v>64.69260879576332</v>
      </c>
      <c r="M25" s="6"/>
      <c r="N25" s="6"/>
      <c r="O25">
        <f t="shared" si="4"/>
        <v>73473.185586195264</v>
      </c>
      <c r="P25">
        <f t="shared" si="5"/>
        <v>47531.720521062467</v>
      </c>
      <c r="Q25" s="6"/>
      <c r="R25" s="6"/>
      <c r="S25" s="11"/>
      <c r="T25" s="11"/>
      <c r="U25" s="11"/>
    </row>
    <row r="26" spans="1:21" x14ac:dyDescent="0.2">
      <c r="C26">
        <v>30</v>
      </c>
      <c r="D26">
        <v>44.522599999999997</v>
      </c>
      <c r="E26">
        <v>68.243700000000004</v>
      </c>
      <c r="F26">
        <v>46.280200000000001</v>
      </c>
      <c r="G26">
        <v>45.145899999999997</v>
      </c>
      <c r="H26">
        <f t="shared" si="0"/>
        <v>23.721100000000007</v>
      </c>
      <c r="I26">
        <f t="shared" si="1"/>
        <v>1.7576000000000036</v>
      </c>
      <c r="J26" s="8"/>
      <c r="K26">
        <f t="shared" si="2"/>
        <v>1.1343000000000032</v>
      </c>
      <c r="L26" s="8">
        <f t="shared" si="3"/>
        <v>64.536868456986852</v>
      </c>
      <c r="M26" s="6"/>
      <c r="N26" s="6"/>
      <c r="O26">
        <f t="shared" si="4"/>
        <v>74094.371677536154</v>
      </c>
      <c r="P26">
        <f t="shared" si="5"/>
        <v>47818.187183562433</v>
      </c>
      <c r="Q26" s="6"/>
      <c r="R26" s="6"/>
      <c r="S26" s="11"/>
      <c r="T26" s="11"/>
      <c r="U26" s="11"/>
    </row>
    <row r="27" spans="1:21" x14ac:dyDescent="0.2">
      <c r="A27" s="16">
        <v>44501</v>
      </c>
      <c r="B27">
        <v>16</v>
      </c>
      <c r="C27">
        <v>83</v>
      </c>
      <c r="D27">
        <v>18.8721</v>
      </c>
      <c r="E27">
        <v>42.587499999999999</v>
      </c>
      <c r="F27">
        <v>20.592199999999998</v>
      </c>
      <c r="G27">
        <v>19.462399999999999</v>
      </c>
      <c r="H27">
        <f t="shared" si="0"/>
        <v>23.715399999999999</v>
      </c>
      <c r="I27">
        <f t="shared" si="1"/>
        <v>1.7200999999999986</v>
      </c>
      <c r="J27" s="8">
        <f t="shared" si="6"/>
        <v>7.253092926958848</v>
      </c>
      <c r="K27">
        <f t="shared" si="2"/>
        <v>1.1297999999999995</v>
      </c>
      <c r="L27" s="8">
        <f t="shared" si="3"/>
        <v>65.682227777454813</v>
      </c>
      <c r="M27" s="6">
        <f t="shared" si="8"/>
        <v>7.253092926958848</v>
      </c>
      <c r="N27" s="6">
        <f t="shared" si="9"/>
        <v>65.198735067486311</v>
      </c>
      <c r="O27">
        <f t="shared" si="4"/>
        <v>72530.92926958848</v>
      </c>
      <c r="P27">
        <f t="shared" si="5"/>
        <v>47639.930171955755</v>
      </c>
      <c r="Q27" s="6">
        <f t="shared" si="10"/>
        <v>71503.181999176668</v>
      </c>
      <c r="R27" s="6">
        <f t="shared" si="11"/>
        <v>46621.8081576064</v>
      </c>
      <c r="S27" s="11" t="e">
        <f t="shared" si="12"/>
        <v>#DIV/0!</v>
      </c>
      <c r="T27" s="11">
        <f t="shared" si="13"/>
        <v>0.42188538908139167</v>
      </c>
      <c r="U27" s="11">
        <f t="shared" si="14"/>
        <v>0.94015707831122364</v>
      </c>
    </row>
    <row r="28" spans="1:21" x14ac:dyDescent="0.2">
      <c r="C28">
        <v>12</v>
      </c>
      <c r="D28">
        <v>25.6585</v>
      </c>
      <c r="E28">
        <v>49.270099999999999</v>
      </c>
      <c r="F28">
        <v>27.345199999999998</v>
      </c>
      <c r="G28">
        <v>26.248699999999999</v>
      </c>
      <c r="H28">
        <f t="shared" si="0"/>
        <v>23.611599999999999</v>
      </c>
      <c r="I28">
        <f t="shared" si="1"/>
        <v>1.6866999999999983</v>
      </c>
      <c r="J28" s="8"/>
      <c r="K28">
        <f t="shared" si="2"/>
        <v>1.0964999999999989</v>
      </c>
      <c r="L28" s="8">
        <f t="shared" si="3"/>
        <v>65.008596668050046</v>
      </c>
      <c r="M28" s="6"/>
      <c r="N28" s="6"/>
      <c r="O28">
        <f t="shared" si="4"/>
        <v>71435.226752951872</v>
      </c>
      <c r="P28">
        <f t="shared" si="5"/>
        <v>46439.038438733463</v>
      </c>
      <c r="Q28" s="6"/>
      <c r="R28" s="6"/>
      <c r="S28" s="11"/>
      <c r="T28" s="11"/>
      <c r="U28" s="11"/>
    </row>
    <row r="29" spans="1:21" x14ac:dyDescent="0.2">
      <c r="C29">
        <v>85</v>
      </c>
      <c r="D29">
        <v>52.240900000000003</v>
      </c>
      <c r="E29">
        <v>77.110699999999994</v>
      </c>
      <c r="F29">
        <v>53.9953</v>
      </c>
      <c r="G29">
        <v>52.8566</v>
      </c>
      <c r="H29">
        <f t="shared" si="0"/>
        <v>24.869799999999991</v>
      </c>
      <c r="I29">
        <f t="shared" si="1"/>
        <v>1.7543999999999969</v>
      </c>
      <c r="J29" s="8"/>
      <c r="K29">
        <f t="shared" si="2"/>
        <v>1.1387</v>
      </c>
      <c r="L29" s="8">
        <f t="shared" si="3"/>
        <v>64.905380756954074</v>
      </c>
      <c r="M29" s="6"/>
      <c r="N29" s="6"/>
      <c r="O29">
        <f t="shared" si="4"/>
        <v>70543.389974989637</v>
      </c>
      <c r="P29">
        <f t="shared" si="5"/>
        <v>45786.455862129988</v>
      </c>
      <c r="Q29" s="6"/>
      <c r="R29" s="6"/>
      <c r="S29" s="11"/>
      <c r="T29" s="11"/>
      <c r="U29" s="11"/>
    </row>
    <row r="30" spans="1:21" x14ac:dyDescent="0.2">
      <c r="A30" s="16">
        <v>44501</v>
      </c>
      <c r="B30">
        <v>16</v>
      </c>
      <c r="C30">
        <v>6</v>
      </c>
      <c r="D30">
        <v>21.1584</v>
      </c>
      <c r="E30">
        <v>44.223500000000001</v>
      </c>
      <c r="F30">
        <v>22.760100000000001</v>
      </c>
      <c r="G30">
        <v>21.700900000000001</v>
      </c>
      <c r="H30">
        <f t="shared" si="0"/>
        <v>23.065100000000001</v>
      </c>
      <c r="I30">
        <f t="shared" si="1"/>
        <v>1.601700000000001</v>
      </c>
      <c r="J30" s="8">
        <f t="shared" si="6"/>
        <v>6.9442577747332592</v>
      </c>
      <c r="K30">
        <f t="shared" si="2"/>
        <v>1.0592000000000006</v>
      </c>
      <c r="L30" s="8">
        <f t="shared" si="3"/>
        <v>66.129737154273585</v>
      </c>
      <c r="M30" s="6">
        <f t="shared" si="8"/>
        <v>6.9442577747332592</v>
      </c>
      <c r="N30" s="6">
        <f t="shared" si="9"/>
        <v>66.159184786817249</v>
      </c>
      <c r="O30">
        <f t="shared" si="4"/>
        <v>69442.577747332587</v>
      </c>
      <c r="P30">
        <f t="shared" si="5"/>
        <v>45922.194137463113</v>
      </c>
      <c r="Q30" s="6">
        <f t="shared" si="10"/>
        <v>69912.528838220227</v>
      </c>
      <c r="R30" s="6">
        <f t="shared" si="11"/>
        <v>46254.005942983727</v>
      </c>
      <c r="S30" s="11" t="e">
        <f t="shared" si="12"/>
        <v>#DIV/0!</v>
      </c>
      <c r="T30" s="11">
        <f t="shared" si="13"/>
        <v>0.11452381758291025</v>
      </c>
      <c r="U30" s="11">
        <f t="shared" si="14"/>
        <v>0.5039778014491979</v>
      </c>
    </row>
    <row r="31" spans="1:21" x14ac:dyDescent="0.2">
      <c r="C31">
        <v>25</v>
      </c>
      <c r="D31">
        <v>25.710999999999999</v>
      </c>
      <c r="E31">
        <v>47.805999999999997</v>
      </c>
      <c r="F31">
        <v>27.249700000000001</v>
      </c>
      <c r="G31">
        <v>26.2332</v>
      </c>
      <c r="H31">
        <f t="shared" si="0"/>
        <v>22.094999999999999</v>
      </c>
      <c r="I31">
        <f t="shared" si="1"/>
        <v>1.5387000000000022</v>
      </c>
      <c r="J31" s="8"/>
      <c r="K31">
        <f t="shared" si="2"/>
        <v>1.0165000000000006</v>
      </c>
      <c r="L31" s="8">
        <f t="shared" si="3"/>
        <v>66.062260349645754</v>
      </c>
      <c r="M31" s="6"/>
      <c r="N31" s="6"/>
      <c r="O31">
        <f t="shared" si="4"/>
        <v>69640.19008825536</v>
      </c>
      <c r="P31">
        <f t="shared" si="5"/>
        <v>46005.883684091452</v>
      </c>
      <c r="Q31" s="6"/>
      <c r="R31" s="6"/>
      <c r="S31" s="11"/>
      <c r="T31" s="11"/>
      <c r="U31" s="11"/>
    </row>
    <row r="32" spans="1:21" x14ac:dyDescent="0.2">
      <c r="C32" t="s">
        <v>169</v>
      </c>
      <c r="D32">
        <v>34.034999999999997</v>
      </c>
      <c r="E32">
        <v>54.584200000000003</v>
      </c>
      <c r="F32">
        <v>35.486899999999999</v>
      </c>
      <c r="G32">
        <v>34.524500000000003</v>
      </c>
      <c r="H32">
        <f t="shared" si="0"/>
        <v>20.549200000000006</v>
      </c>
      <c r="I32">
        <f t="shared" si="1"/>
        <v>1.451900000000002</v>
      </c>
      <c r="J32" s="8"/>
      <c r="K32">
        <f t="shared" si="2"/>
        <v>0.96239999999999526</v>
      </c>
      <c r="L32" s="8">
        <f t="shared" si="3"/>
        <v>66.285556856532395</v>
      </c>
      <c r="M32" s="6"/>
      <c r="N32" s="6"/>
      <c r="O32">
        <f t="shared" si="4"/>
        <v>70654.818679072734</v>
      </c>
      <c r="P32">
        <f t="shared" si="5"/>
        <v>46833.940007396639</v>
      </c>
      <c r="Q32" s="6"/>
      <c r="R32" s="6"/>
      <c r="S32" s="11"/>
      <c r="T32" s="11"/>
      <c r="U32" s="11"/>
    </row>
    <row r="33" spans="1:21" x14ac:dyDescent="0.2">
      <c r="A33" s="16">
        <v>44503</v>
      </c>
      <c r="B33">
        <v>18</v>
      </c>
      <c r="C33" t="s">
        <v>163</v>
      </c>
      <c r="D33">
        <v>24.6218</v>
      </c>
      <c r="E33">
        <v>47.763300000000001</v>
      </c>
      <c r="F33">
        <v>26.191199999999998</v>
      </c>
      <c r="G33">
        <v>25.182600000000001</v>
      </c>
      <c r="H33">
        <f t="shared" si="0"/>
        <v>23.141500000000001</v>
      </c>
      <c r="I33">
        <f t="shared" si="1"/>
        <v>1.5693999999999981</v>
      </c>
      <c r="J33" s="8">
        <f t="shared" si="6"/>
        <v>6.7817557202428453</v>
      </c>
      <c r="K33">
        <f t="shared" si="2"/>
        <v>1.0085999999999977</v>
      </c>
      <c r="L33" s="8">
        <f t="shared" si="3"/>
        <v>64.266598700140108</v>
      </c>
      <c r="M33" s="6">
        <f t="shared" si="8"/>
        <v>6.7817557202428453</v>
      </c>
      <c r="N33" s="6">
        <f t="shared" si="9"/>
        <v>64.727337679108999</v>
      </c>
      <c r="O33">
        <f t="shared" si="4"/>
        <v>67817.557202428448</v>
      </c>
      <c r="P33">
        <f t="shared" si="5"/>
        <v>43584.037335522662</v>
      </c>
      <c r="Q33" s="6">
        <f t="shared" si="10"/>
        <v>70300.858138853233</v>
      </c>
      <c r="R33" s="6">
        <f t="shared" si="11"/>
        <v>45509.321598194569</v>
      </c>
      <c r="S33" s="11" t="e">
        <f t="shared" si="12"/>
        <v>#DIV/0!</v>
      </c>
      <c r="T33" s="11">
        <f t="shared" si="13"/>
        <v>0.40302820501990744</v>
      </c>
      <c r="U33" s="11">
        <f t="shared" si="14"/>
        <v>1.721419323419396</v>
      </c>
    </row>
    <row r="34" spans="1:21" x14ac:dyDescent="0.2">
      <c r="C34" t="s">
        <v>119</v>
      </c>
      <c r="D34">
        <v>25.529399999999999</v>
      </c>
      <c r="E34">
        <v>54.814500000000002</v>
      </c>
      <c r="F34">
        <v>27.603400000000001</v>
      </c>
      <c r="G34">
        <v>26.254999999999999</v>
      </c>
      <c r="H34">
        <f t="shared" si="0"/>
        <v>29.285100000000003</v>
      </c>
      <c r="I34">
        <f t="shared" si="1"/>
        <v>2.0740000000000016</v>
      </c>
      <c r="J34" s="8"/>
      <c r="K34">
        <f t="shared" si="2"/>
        <v>1.3484000000000016</v>
      </c>
      <c r="L34" s="8">
        <f t="shared" si="3"/>
        <v>65.014464802314393</v>
      </c>
      <c r="M34" s="6"/>
      <c r="N34" s="6"/>
      <c r="O34">
        <f t="shared" si="4"/>
        <v>70820.997708732466</v>
      </c>
      <c r="P34">
        <f t="shared" si="5"/>
        <v>46043.892627991758</v>
      </c>
      <c r="Q34" s="6"/>
      <c r="R34" s="6"/>
      <c r="S34" s="11"/>
      <c r="T34" s="11"/>
      <c r="U34" s="11"/>
    </row>
    <row r="35" spans="1:21" x14ac:dyDescent="0.2">
      <c r="C35" t="s">
        <v>98</v>
      </c>
      <c r="D35">
        <v>41.500500000000002</v>
      </c>
      <c r="E35">
        <v>70.210499999999996</v>
      </c>
      <c r="F35">
        <v>43.575200000000002</v>
      </c>
      <c r="G35">
        <v>42.228700000000003</v>
      </c>
      <c r="H35">
        <f t="shared" si="0"/>
        <v>28.709999999999994</v>
      </c>
      <c r="I35">
        <f t="shared" si="1"/>
        <v>2.0747</v>
      </c>
      <c r="J35" s="8"/>
      <c r="K35">
        <f t="shared" si="2"/>
        <v>1.3464999999999989</v>
      </c>
      <c r="L35" s="8">
        <f t="shared" si="3"/>
        <v>64.900949534872467</v>
      </c>
      <c r="M35" s="6"/>
      <c r="N35" s="6"/>
      <c r="O35">
        <f t="shared" si="4"/>
        <v>72264.019505398828</v>
      </c>
      <c r="P35">
        <f t="shared" si="5"/>
        <v>46900.034831069286</v>
      </c>
      <c r="Q35" s="6"/>
      <c r="R35" s="6"/>
      <c r="S35" s="11"/>
      <c r="T35" s="11"/>
      <c r="U35" s="11"/>
    </row>
    <row r="36" spans="1:21" x14ac:dyDescent="0.2">
      <c r="A36" s="16">
        <v>44503</v>
      </c>
      <c r="B36">
        <v>18</v>
      </c>
      <c r="C36">
        <v>3</v>
      </c>
      <c r="D36">
        <v>24.651199999999999</v>
      </c>
      <c r="E36">
        <v>44.304200000000002</v>
      </c>
      <c r="F36">
        <v>25.953199999999999</v>
      </c>
      <c r="G36">
        <v>25.059000000000001</v>
      </c>
      <c r="H36">
        <f t="shared" si="0"/>
        <v>19.653000000000002</v>
      </c>
      <c r="I36">
        <f t="shared" si="1"/>
        <v>1.3019999999999996</v>
      </c>
      <c r="J36" s="8">
        <f t="shared" si="6"/>
        <v>6.6249427568310146</v>
      </c>
      <c r="K36">
        <f t="shared" si="2"/>
        <v>0.89419999999999789</v>
      </c>
      <c r="L36" s="8">
        <f t="shared" si="3"/>
        <v>68.678955453148859</v>
      </c>
      <c r="M36" s="6">
        <f t="shared" si="8"/>
        <v>6.6249427568310146</v>
      </c>
      <c r="N36" s="6">
        <f t="shared" si="9"/>
        <v>75.106993303797267</v>
      </c>
      <c r="O36">
        <f t="shared" si="4"/>
        <v>66249.427568310144</v>
      </c>
      <c r="P36">
        <f t="shared" si="5"/>
        <v>45499.414847605847</v>
      </c>
      <c r="Q36" s="6">
        <f t="shared" si="10"/>
        <v>62054.979213712628</v>
      </c>
      <c r="R36" s="6">
        <f t="shared" si="11"/>
        <v>45685.369377741656</v>
      </c>
      <c r="S36" s="11" t="e">
        <f t="shared" si="12"/>
        <v>#DIV/0!</v>
      </c>
      <c r="T36" s="11">
        <f t="shared" si="13"/>
        <v>15.669324759658849</v>
      </c>
      <c r="U36" s="11">
        <f t="shared" si="14"/>
        <v>2.4713637863559379</v>
      </c>
    </row>
    <row r="37" spans="1:21" x14ac:dyDescent="0.2">
      <c r="C37" t="s">
        <v>118</v>
      </c>
      <c r="D37">
        <v>22.453700000000001</v>
      </c>
      <c r="E37">
        <v>41.801000000000002</v>
      </c>
      <c r="F37">
        <v>23.457699999999999</v>
      </c>
      <c r="G37">
        <v>22.5243</v>
      </c>
      <c r="H37">
        <f t="shared" si="0"/>
        <v>19.347300000000001</v>
      </c>
      <c r="I37">
        <f t="shared" si="1"/>
        <v>1.0039999999999978</v>
      </c>
      <c r="J37" s="8"/>
      <c r="K37">
        <f t="shared" si="2"/>
        <v>0.9333999999999989</v>
      </c>
      <c r="L37" s="8">
        <f t="shared" si="3"/>
        <v>92.968127490039933</v>
      </c>
      <c r="M37" s="6"/>
      <c r="N37" s="6"/>
      <c r="O37">
        <f t="shared" si="4"/>
        <v>51893.545869449365</v>
      </c>
      <c r="P37">
        <f t="shared" si="5"/>
        <v>48244.457883012044</v>
      </c>
      <c r="Q37" s="6"/>
      <c r="R37" s="6"/>
      <c r="S37" s="11"/>
      <c r="T37" s="11">
        <f t="shared" si="13"/>
        <v>16.540394062084282</v>
      </c>
      <c r="U37" s="11"/>
    </row>
    <row r="38" spans="1:21" x14ac:dyDescent="0.2">
      <c r="C38" t="s">
        <v>73</v>
      </c>
      <c r="D38">
        <v>38.842500000000001</v>
      </c>
      <c r="E38">
        <v>62.6995</v>
      </c>
      <c r="F38">
        <v>40.465299999999999</v>
      </c>
      <c r="G38">
        <v>39.432000000000002</v>
      </c>
      <c r="H38">
        <f t="shared" si="0"/>
        <v>23.856999999999999</v>
      </c>
      <c r="I38">
        <f t="shared" si="1"/>
        <v>1.622799999999998</v>
      </c>
      <c r="J38" s="8"/>
      <c r="K38">
        <f t="shared" si="2"/>
        <v>1.033299999999997</v>
      </c>
      <c r="L38" s="8">
        <f t="shared" si="3"/>
        <v>63.673896968203003</v>
      </c>
      <c r="M38" s="6"/>
      <c r="N38" s="6"/>
      <c r="O38">
        <f t="shared" si="4"/>
        <v>68021.964203378389</v>
      </c>
      <c r="P38">
        <f t="shared" si="5"/>
        <v>43312.235402607075</v>
      </c>
      <c r="Q38" s="6"/>
      <c r="R38" s="6"/>
      <c r="S38" s="11" t="e">
        <f t="shared" si="12"/>
        <v>#DIV/0!</v>
      </c>
      <c r="T38" s="11">
        <f t="shared" si="13"/>
        <v>0.93618842060090679</v>
      </c>
      <c r="U38" s="11">
        <f t="shared" si="14"/>
        <v>0.35410917342170511</v>
      </c>
    </row>
    <row r="39" spans="1:21" x14ac:dyDescent="0.2">
      <c r="A39" s="16">
        <v>44505</v>
      </c>
      <c r="B39">
        <v>20</v>
      </c>
      <c r="C39">
        <v>6</v>
      </c>
      <c r="D39">
        <v>21.15</v>
      </c>
      <c r="E39">
        <v>40.835099999999997</v>
      </c>
      <c r="F39">
        <v>22.440999999999999</v>
      </c>
      <c r="G39">
        <v>21.601700000000001</v>
      </c>
      <c r="H39">
        <f t="shared" si="0"/>
        <v>19.685099999999998</v>
      </c>
      <c r="I39">
        <f t="shared" si="1"/>
        <v>1.2910000000000004</v>
      </c>
      <c r="J39" s="8">
        <f t="shared" si="6"/>
        <v>6.5582598005598163</v>
      </c>
      <c r="K39">
        <f t="shared" si="2"/>
        <v>0.83929999999999794</v>
      </c>
      <c r="L39" s="8">
        <f t="shared" si="3"/>
        <v>65.011618900077281</v>
      </c>
      <c r="M39" s="6">
        <f t="shared" si="8"/>
        <v>6.5582598005598163</v>
      </c>
      <c r="N39" s="6">
        <f t="shared" si="9"/>
        <v>65.582794439591538</v>
      </c>
      <c r="O39">
        <f t="shared" si="4"/>
        <v>65582.598005598164</v>
      </c>
      <c r="P39">
        <f t="shared" si="5"/>
        <v>42636.308680169161</v>
      </c>
      <c r="Q39" s="6">
        <f t="shared" si="10"/>
        <v>65533.729554244514</v>
      </c>
      <c r="R39" s="6">
        <f t="shared" si="11"/>
        <v>42979.119890441296</v>
      </c>
      <c r="S39" s="11" t="e">
        <f t="shared" si="12"/>
        <v>#DIV/0!</v>
      </c>
      <c r="T39" s="11">
        <f>_xlfn.STDEV.S(L39:L41)</f>
        <v>0.63056652723952789</v>
      </c>
      <c r="U39" s="11">
        <f t="shared" si="14"/>
        <v>0.46612004376478028</v>
      </c>
    </row>
    <row r="40" spans="1:21" x14ac:dyDescent="0.2">
      <c r="C40">
        <v>83</v>
      </c>
      <c r="D40">
        <v>18.864899999999999</v>
      </c>
      <c r="E40">
        <v>38.291800000000002</v>
      </c>
      <c r="F40">
        <v>20.134499999999999</v>
      </c>
      <c r="G40">
        <v>19.3032</v>
      </c>
      <c r="H40">
        <f t="shared" si="0"/>
        <v>19.426900000000003</v>
      </c>
      <c r="I40">
        <f t="shared" si="1"/>
        <v>1.2696000000000005</v>
      </c>
      <c r="J40" s="8"/>
      <c r="K40">
        <f t="shared" si="2"/>
        <v>0.83129999999999882</v>
      </c>
      <c r="L40" s="8">
        <f t="shared" si="3"/>
        <v>65.477315689980969</v>
      </c>
      <c r="M40" s="6"/>
      <c r="N40" s="6"/>
      <c r="O40">
        <f t="shared" si="4"/>
        <v>65352.681076239664</v>
      </c>
      <c r="P40">
        <f t="shared" si="5"/>
        <v>42791.181300155898</v>
      </c>
      <c r="Q40" s="6"/>
      <c r="R40" s="6"/>
      <c r="S40" s="11" t="e">
        <f t="shared" si="12"/>
        <v>#DIV/0!</v>
      </c>
      <c r="T40" s="11">
        <f t="shared" si="13"/>
        <v>0.47884115191360255</v>
      </c>
      <c r="U40" s="11">
        <f t="shared" si="14"/>
        <v>0.84371613233256293</v>
      </c>
    </row>
    <row r="41" spans="1:21" x14ac:dyDescent="0.2">
      <c r="C41" t="s">
        <v>172</v>
      </c>
      <c r="D41">
        <v>42.233199999999997</v>
      </c>
      <c r="E41">
        <v>62.178100000000001</v>
      </c>
      <c r="F41">
        <v>43.542900000000003</v>
      </c>
      <c r="G41">
        <v>42.6751</v>
      </c>
      <c r="H41">
        <f t="shared" si="0"/>
        <v>19.944900000000004</v>
      </c>
      <c r="I41">
        <f t="shared" si="1"/>
        <v>1.3097000000000065</v>
      </c>
      <c r="J41" s="8"/>
      <c r="K41">
        <f t="shared" si="2"/>
        <v>0.86780000000000257</v>
      </c>
      <c r="L41" s="8">
        <f t="shared" si="3"/>
        <v>66.259448728716364</v>
      </c>
      <c r="M41" s="6"/>
      <c r="N41" s="6"/>
      <c r="O41">
        <f t="shared" si="4"/>
        <v>65665.909580895692</v>
      </c>
      <c r="P41">
        <f t="shared" si="5"/>
        <v>43509.869690998821</v>
      </c>
      <c r="Q41" s="6"/>
      <c r="R41" s="6"/>
      <c r="S41" s="11"/>
      <c r="T41" s="11"/>
      <c r="U41" s="11"/>
    </row>
    <row r="42" spans="1:21" x14ac:dyDescent="0.2">
      <c r="A42" s="16">
        <v>44505</v>
      </c>
      <c r="B42">
        <v>20</v>
      </c>
      <c r="C42">
        <v>14</v>
      </c>
      <c r="D42">
        <v>24.595700000000001</v>
      </c>
      <c r="E42">
        <v>46.840800000000002</v>
      </c>
      <c r="F42">
        <v>26.0868</v>
      </c>
      <c r="G42">
        <v>25.0975</v>
      </c>
      <c r="H42">
        <f t="shared" si="0"/>
        <v>22.245100000000001</v>
      </c>
      <c r="I42">
        <f t="shared" si="1"/>
        <v>1.4910999999999994</v>
      </c>
      <c r="J42" s="8">
        <f t="shared" si="6"/>
        <v>6.70304921083744</v>
      </c>
      <c r="K42">
        <f t="shared" si="2"/>
        <v>0.98930000000000007</v>
      </c>
      <c r="L42" s="8">
        <f t="shared" si="3"/>
        <v>66.346992153443793</v>
      </c>
      <c r="M42" s="6">
        <f t="shared" si="8"/>
        <v>6.70304921083744</v>
      </c>
      <c r="N42" s="6">
        <f t="shared" si="9"/>
        <v>66.352199456402516</v>
      </c>
      <c r="O42">
        <f t="shared" si="4"/>
        <v>67030.492108374398</v>
      </c>
      <c r="P42">
        <f t="shared" si="5"/>
        <v>44472.71533955793</v>
      </c>
      <c r="Q42" s="6">
        <f t="shared" si="10"/>
        <v>66881.647852702488</v>
      </c>
      <c r="R42" s="6">
        <f t="shared" si="11"/>
        <v>44377.066510157318</v>
      </c>
      <c r="S42" s="11"/>
      <c r="T42" s="11"/>
      <c r="U42" s="11"/>
    </row>
    <row r="43" spans="1:21" x14ac:dyDescent="0.2">
      <c r="A43" s="16"/>
      <c r="C43" t="s">
        <v>173</v>
      </c>
      <c r="D43">
        <v>41.500999999999998</v>
      </c>
      <c r="E43">
        <v>62.4771</v>
      </c>
      <c r="F43">
        <v>42.8979</v>
      </c>
      <c r="G43">
        <v>41.967300000000002</v>
      </c>
      <c r="H43">
        <f t="shared" si="0"/>
        <v>20.976100000000002</v>
      </c>
      <c r="I43">
        <f t="shared" si="1"/>
        <v>1.3969000000000023</v>
      </c>
      <c r="J43" s="8"/>
      <c r="K43">
        <f t="shared" si="2"/>
        <v>0.93059999999999832</v>
      </c>
      <c r="L43" s="8">
        <f t="shared" si="3"/>
        <v>66.618941942873278</v>
      </c>
      <c r="M43" s="6"/>
      <c r="N43" s="6"/>
      <c r="O43">
        <f t="shared" si="4"/>
        <v>66594.838888067941</v>
      </c>
      <c r="P43">
        <f t="shared" si="5"/>
        <v>44364.777055791987</v>
      </c>
      <c r="Q43" s="6"/>
      <c r="R43" s="6"/>
      <c r="S43" s="11"/>
      <c r="T43" s="11"/>
      <c r="U43" s="11"/>
    </row>
    <row r="44" spans="1:21" x14ac:dyDescent="0.2">
      <c r="A44" s="16"/>
      <c r="C44">
        <v>85</v>
      </c>
      <c r="D44">
        <v>52.242600000000003</v>
      </c>
      <c r="E44">
        <v>72.188999999999993</v>
      </c>
      <c r="F44">
        <v>53.5794</v>
      </c>
      <c r="G44">
        <v>52.695900000000002</v>
      </c>
      <c r="H44">
        <f t="shared" si="0"/>
        <v>19.94639999999999</v>
      </c>
      <c r="I44">
        <f t="shared" si="1"/>
        <v>1.3367999999999967</v>
      </c>
      <c r="J44" s="8"/>
      <c r="K44">
        <f t="shared" si="2"/>
        <v>0.88349999999999795</v>
      </c>
      <c r="L44" s="8">
        <f t="shared" si="3"/>
        <v>66.090664272890493</v>
      </c>
      <c r="M44" s="6"/>
      <c r="N44" s="6"/>
      <c r="O44">
        <f t="shared" si="4"/>
        <v>67019.612561665126</v>
      </c>
      <c r="P44">
        <f t="shared" si="5"/>
        <v>44293.707135122044</v>
      </c>
      <c r="Q44" s="6"/>
      <c r="R44" s="6"/>
      <c r="S44" s="11"/>
      <c r="T44" s="11"/>
      <c r="U44" s="11"/>
    </row>
    <row r="45" spans="1:21" x14ac:dyDescent="0.2">
      <c r="A45" s="16">
        <v>44508</v>
      </c>
      <c r="B45">
        <v>23</v>
      </c>
      <c r="C45">
        <v>1</v>
      </c>
      <c r="D45">
        <v>20.010100000000001</v>
      </c>
      <c r="E45">
        <v>43.608699999999999</v>
      </c>
      <c r="F45">
        <v>21.5322</v>
      </c>
      <c r="G45">
        <v>20.518899999999999</v>
      </c>
      <c r="H45">
        <f t="shared" si="0"/>
        <v>23.598599999999998</v>
      </c>
      <c r="I45">
        <f t="shared" si="1"/>
        <v>1.5220999999999982</v>
      </c>
      <c r="J45" s="8">
        <f t="shared" si="6"/>
        <v>6.4499588958666978</v>
      </c>
      <c r="K45">
        <f t="shared" si="2"/>
        <v>1.013300000000001</v>
      </c>
      <c r="L45" s="8">
        <f t="shared" si="3"/>
        <v>66.572498521779266</v>
      </c>
      <c r="M45" s="6">
        <f t="shared" si="8"/>
        <v>6.4499588958666978</v>
      </c>
      <c r="N45" s="6">
        <f t="shared" si="9"/>
        <v>66.275770996939102</v>
      </c>
      <c r="O45">
        <f t="shared" si="4"/>
        <v>64499.588958666973</v>
      </c>
      <c r="P45">
        <f t="shared" si="5"/>
        <v>42938.98790606227</v>
      </c>
      <c r="Q45" s="6">
        <f t="shared" si="10"/>
        <v>73955.849829858824</v>
      </c>
      <c r="R45" s="6">
        <f t="shared" si="11"/>
        <v>48982.061623692716</v>
      </c>
      <c r="S45" s="11"/>
      <c r="T45" s="11"/>
      <c r="U45" s="11"/>
    </row>
    <row r="46" spans="1:21" x14ac:dyDescent="0.2">
      <c r="A46" s="16"/>
      <c r="C46">
        <v>57</v>
      </c>
      <c r="D46">
        <v>34.039200000000001</v>
      </c>
      <c r="E46">
        <v>56.4758</v>
      </c>
      <c r="F46" s="20">
        <v>35.609400000000001</v>
      </c>
      <c r="G46">
        <v>34.566000000000003</v>
      </c>
      <c r="H46">
        <f t="shared" si="0"/>
        <v>22.436599999999999</v>
      </c>
      <c r="I46">
        <f t="shared" si="1"/>
        <v>1.5701999999999998</v>
      </c>
      <c r="J46" s="8"/>
      <c r="K46">
        <f t="shared" si="2"/>
        <v>1.0433999999999983</v>
      </c>
      <c r="L46" s="8">
        <f t="shared" si="3"/>
        <v>66.450133740924628</v>
      </c>
      <c r="M46" s="6"/>
      <c r="N46" s="6"/>
      <c r="O46">
        <f t="shared" si="4"/>
        <v>69983.865648092848</v>
      </c>
      <c r="P46">
        <f t="shared" si="5"/>
        <v>46504.372320226699</v>
      </c>
      <c r="Q46" s="6"/>
      <c r="R46" s="6"/>
      <c r="S46" s="11"/>
      <c r="T46" s="11"/>
      <c r="U46" s="11"/>
    </row>
    <row r="47" spans="1:21" x14ac:dyDescent="0.2">
      <c r="A47" s="16"/>
      <c r="C47" t="s">
        <v>119</v>
      </c>
      <c r="D47">
        <v>25.528600000000001</v>
      </c>
      <c r="E47">
        <v>41.371299999999998</v>
      </c>
      <c r="F47">
        <v>26.913</v>
      </c>
      <c r="G47">
        <v>26.001999999999999</v>
      </c>
      <c r="H47">
        <f t="shared" si="0"/>
        <v>15.842699999999997</v>
      </c>
      <c r="I47">
        <f t="shared" si="1"/>
        <v>1.3843999999999994</v>
      </c>
      <c r="J47" s="8"/>
      <c r="K47">
        <f t="shared" si="2"/>
        <v>0.91100000000000136</v>
      </c>
      <c r="L47" s="8">
        <f t="shared" si="3"/>
        <v>65.804680728113382</v>
      </c>
      <c r="M47" s="6"/>
      <c r="N47" s="6"/>
      <c r="O47">
        <f t="shared" si="4"/>
        <v>87384.094882816673</v>
      </c>
      <c r="P47">
        <f t="shared" si="5"/>
        <v>57502.82464478918</v>
      </c>
      <c r="Q47" s="6"/>
      <c r="R47" s="6"/>
      <c r="S47" s="11"/>
      <c r="T47" s="11"/>
      <c r="U47" s="11"/>
    </row>
    <row r="48" spans="1:21" x14ac:dyDescent="0.2">
      <c r="A48" s="16">
        <v>44508</v>
      </c>
      <c r="B48">
        <v>23</v>
      </c>
      <c r="C48" t="s">
        <v>118</v>
      </c>
      <c r="D48">
        <v>22.048300000000001</v>
      </c>
      <c r="E48">
        <v>45.722000000000001</v>
      </c>
      <c r="F48">
        <v>23.5688</v>
      </c>
      <c r="G48">
        <v>22.542200000000001</v>
      </c>
      <c r="H48">
        <f t="shared" si="0"/>
        <v>23.6737</v>
      </c>
      <c r="I48">
        <f t="shared" si="1"/>
        <v>1.5204999999999984</v>
      </c>
      <c r="J48" s="8">
        <f t="shared" si="6"/>
        <v>6.4227391577995769</v>
      </c>
      <c r="K48">
        <f t="shared" si="2"/>
        <v>1.0265999999999984</v>
      </c>
      <c r="L48" s="8">
        <f t="shared" si="3"/>
        <v>67.517264057875664</v>
      </c>
      <c r="M48" s="6">
        <f t="shared" si="8"/>
        <v>6.4227391577995769</v>
      </c>
      <c r="N48" s="6">
        <f t="shared" si="9"/>
        <v>66.437864969982797</v>
      </c>
      <c r="O48">
        <f t="shared" si="4"/>
        <v>64227.391577995768</v>
      </c>
      <c r="P48">
        <f t="shared" si="5"/>
        <v>43364.577569201196</v>
      </c>
      <c r="Q48" s="6">
        <f t="shared" si="10"/>
        <v>64366.374841792996</v>
      </c>
      <c r="R48" s="6">
        <f t="shared" si="11"/>
        <v>42763.880022360216</v>
      </c>
      <c r="S48" s="11"/>
      <c r="T48" s="11"/>
      <c r="U48" s="11"/>
    </row>
    <row r="49" spans="1:21" x14ac:dyDescent="0.2">
      <c r="A49" s="16"/>
      <c r="C49">
        <v>10</v>
      </c>
      <c r="D49">
        <v>36.252699999999997</v>
      </c>
      <c r="E49">
        <v>58.495100000000001</v>
      </c>
      <c r="F49">
        <v>37.681899999999999</v>
      </c>
      <c r="G49">
        <v>36.751800000000003</v>
      </c>
      <c r="H49">
        <f t="shared" si="0"/>
        <v>22.242400000000004</v>
      </c>
      <c r="I49">
        <f t="shared" si="1"/>
        <v>1.4292000000000016</v>
      </c>
      <c r="J49" s="8"/>
      <c r="K49">
        <f t="shared" si="2"/>
        <v>0.93009999999999593</v>
      </c>
      <c r="L49" s="8">
        <f t="shared" si="3"/>
        <v>65.078365519171214</v>
      </c>
      <c r="M49" s="6"/>
      <c r="N49" s="6"/>
      <c r="O49">
        <f t="shared" si="4"/>
        <v>64255.655864475113</v>
      </c>
      <c r="P49">
        <f t="shared" si="5"/>
        <v>41816.530590223891</v>
      </c>
      <c r="Q49" s="6"/>
      <c r="R49" s="6"/>
      <c r="S49" s="11"/>
      <c r="T49" s="11"/>
      <c r="U49" s="11"/>
    </row>
    <row r="50" spans="1:21" x14ac:dyDescent="0.2">
      <c r="A50" s="16"/>
      <c r="C50">
        <v>30</v>
      </c>
      <c r="D50">
        <v>44.524000000000001</v>
      </c>
      <c r="E50">
        <v>63.630699999999997</v>
      </c>
      <c r="F50">
        <v>45.758600000000001</v>
      </c>
      <c r="G50">
        <v>44.934899999999999</v>
      </c>
      <c r="H50">
        <f t="shared" si="0"/>
        <v>19.106699999999996</v>
      </c>
      <c r="I50">
        <f t="shared" si="1"/>
        <v>1.2346000000000004</v>
      </c>
      <c r="J50" s="8"/>
      <c r="K50">
        <f t="shared" si="2"/>
        <v>0.82370000000000232</v>
      </c>
      <c r="L50" s="8">
        <f t="shared" si="3"/>
        <v>66.717965332901514</v>
      </c>
      <c r="M50" s="6"/>
      <c r="N50" s="6"/>
      <c r="O50">
        <f t="shared" si="4"/>
        <v>64616.077082908116</v>
      </c>
      <c r="P50">
        <f t="shared" si="5"/>
        <v>43110.531907655561</v>
      </c>
      <c r="Q50" s="6"/>
      <c r="R50" s="6"/>
      <c r="S50" s="11"/>
      <c r="T50" s="11"/>
      <c r="U50" s="11"/>
    </row>
    <row r="51" spans="1:21" x14ac:dyDescent="0.2">
      <c r="A51" s="16">
        <v>44510</v>
      </c>
      <c r="B51">
        <v>25</v>
      </c>
      <c r="C51">
        <v>84</v>
      </c>
      <c r="D51">
        <v>26.272099999999998</v>
      </c>
      <c r="E51">
        <v>48.273299999999999</v>
      </c>
      <c r="F51">
        <v>27.700299999999999</v>
      </c>
      <c r="G51">
        <v>26.782800000000002</v>
      </c>
      <c r="H51">
        <f t="shared" si="0"/>
        <v>22.001200000000001</v>
      </c>
      <c r="I51">
        <f t="shared" si="1"/>
        <v>1.4282000000000004</v>
      </c>
      <c r="J51" s="8">
        <f t="shared" si="6"/>
        <v>6.4914641019580763</v>
      </c>
      <c r="K51">
        <f t="shared" si="2"/>
        <v>0.91749999999999687</v>
      </c>
      <c r="L51" s="8">
        <f t="shared" si="3"/>
        <v>64.241702842738874</v>
      </c>
      <c r="M51" s="6">
        <f t="shared" si="8"/>
        <v>6.4914641019580763</v>
      </c>
      <c r="N51" s="6">
        <f t="shared" si="9"/>
        <v>64.276835598525977</v>
      </c>
      <c r="O51">
        <f t="shared" si="4"/>
        <v>64914.641019580762</v>
      </c>
      <c r="P51">
        <f t="shared" si="5"/>
        <v>41702.270785229754</v>
      </c>
      <c r="Q51" s="6">
        <f t="shared" si="10"/>
        <v>64587.091371176823</v>
      </c>
      <c r="R51" s="6">
        <f t="shared" si="11"/>
        <v>41512.828880392968</v>
      </c>
      <c r="S51" s="11"/>
      <c r="T51" s="11"/>
      <c r="U51" s="11"/>
    </row>
    <row r="52" spans="1:21" x14ac:dyDescent="0.2">
      <c r="A52" s="16"/>
      <c r="C52">
        <v>87</v>
      </c>
      <c r="D52">
        <v>22.909600000000001</v>
      </c>
      <c r="E52">
        <v>43.867699999999999</v>
      </c>
      <c r="F52">
        <v>24.253799999999998</v>
      </c>
      <c r="G52">
        <v>23.3779</v>
      </c>
      <c r="H52">
        <f t="shared" si="0"/>
        <v>20.958099999999998</v>
      </c>
      <c r="I52">
        <f t="shared" si="1"/>
        <v>1.3441999999999972</v>
      </c>
      <c r="J52" s="8"/>
      <c r="K52">
        <f t="shared" si="2"/>
        <v>0.8758999999999979</v>
      </c>
      <c r="L52" s="8">
        <f t="shared" si="3"/>
        <v>65.161434310370453</v>
      </c>
      <c r="M52" s="6"/>
      <c r="N52" s="6"/>
      <c r="O52">
        <f t="shared" si="4"/>
        <v>64137.493379647829</v>
      </c>
      <c r="P52">
        <f t="shared" si="5"/>
        <v>41792.910616897425</v>
      </c>
      <c r="Q52" s="6"/>
      <c r="R52" s="6"/>
      <c r="S52" s="11"/>
      <c r="T52" s="11"/>
      <c r="U52" s="11"/>
    </row>
    <row r="53" spans="1:21" x14ac:dyDescent="0.2">
      <c r="A53" s="16"/>
      <c r="C53" t="s">
        <v>171</v>
      </c>
      <c r="D53">
        <v>43.68</v>
      </c>
      <c r="E53">
        <v>64.989199999999997</v>
      </c>
      <c r="F53">
        <v>45.058900000000001</v>
      </c>
      <c r="G53">
        <v>44.1843</v>
      </c>
      <c r="H53">
        <f t="shared" si="0"/>
        <v>21.309199999999997</v>
      </c>
      <c r="I53">
        <f t="shared" si="1"/>
        <v>1.3789000000000016</v>
      </c>
      <c r="J53" s="8"/>
      <c r="K53">
        <f t="shared" si="2"/>
        <v>0.87460000000000093</v>
      </c>
      <c r="L53" s="8">
        <f t="shared" si="3"/>
        <v>63.427369642468634</v>
      </c>
      <c r="M53" s="6"/>
      <c r="N53" s="6"/>
      <c r="O53">
        <f t="shared" si="4"/>
        <v>64709.139714301884</v>
      </c>
      <c r="P53">
        <f t="shared" si="5"/>
        <v>41043.305239051726</v>
      </c>
      <c r="Q53" s="6"/>
      <c r="R53" s="6"/>
      <c r="S53" s="11"/>
      <c r="T53" s="11"/>
      <c r="U53" s="11"/>
    </row>
    <row r="54" spans="1:21" x14ac:dyDescent="0.2">
      <c r="A54" s="16">
        <v>44510</v>
      </c>
      <c r="B54">
        <v>25</v>
      </c>
      <c r="C54">
        <v>30</v>
      </c>
      <c r="D54">
        <v>44.523400000000002</v>
      </c>
      <c r="E54">
        <v>65.16</v>
      </c>
      <c r="F54">
        <v>45.8367</v>
      </c>
      <c r="G54">
        <v>44.973100000000002</v>
      </c>
      <c r="H54">
        <f t="shared" si="0"/>
        <v>20.636599999999994</v>
      </c>
      <c r="I54">
        <f t="shared" si="1"/>
        <v>1.3132999999999981</v>
      </c>
      <c r="J54" s="8">
        <f t="shared" si="6"/>
        <v>6.3639359196766829</v>
      </c>
      <c r="K54">
        <f t="shared" si="2"/>
        <v>0.86359999999999815</v>
      </c>
      <c r="L54" s="8">
        <f t="shared" si="3"/>
        <v>65.758014162795959</v>
      </c>
      <c r="M54" s="6">
        <f>AVERAGE(J54:J56)</f>
        <v>6.3639359196766829</v>
      </c>
      <c r="N54" s="6">
        <f t="shared" si="9"/>
        <v>66.058887286251249</v>
      </c>
      <c r="O54">
        <f t="shared" si="4"/>
        <v>63639.359196766833</v>
      </c>
      <c r="P54">
        <f t="shared" si="5"/>
        <v>41847.978833722533</v>
      </c>
      <c r="Q54" s="6">
        <f t="shared" si="10"/>
        <v>63155.440597863722</v>
      </c>
      <c r="R54" s="6">
        <f t="shared" si="11"/>
        <v>41717.720482611279</v>
      </c>
      <c r="S54" s="11"/>
      <c r="T54" s="11"/>
      <c r="U54" s="11"/>
    </row>
    <row r="55" spans="1:21" x14ac:dyDescent="0.2">
      <c r="A55" s="16"/>
      <c r="C55">
        <v>10</v>
      </c>
      <c r="D55">
        <v>36.233699999999999</v>
      </c>
      <c r="E55">
        <v>56.964500000000001</v>
      </c>
      <c r="F55">
        <v>37.534300000000002</v>
      </c>
      <c r="G55">
        <v>36.6584</v>
      </c>
      <c r="H55">
        <f t="shared" si="0"/>
        <v>20.730800000000002</v>
      </c>
      <c r="I55">
        <f t="shared" si="1"/>
        <v>1.3006000000000029</v>
      </c>
      <c r="J55" s="8"/>
      <c r="K55">
        <f t="shared" si="2"/>
        <v>0.87590000000000146</v>
      </c>
      <c r="L55" s="8">
        <f t="shared" si="3"/>
        <v>67.345840381362407</v>
      </c>
      <c r="M55" s="6"/>
      <c r="N55" s="6"/>
      <c r="O55">
        <f t="shared" si="4"/>
        <v>62737.569220676611</v>
      </c>
      <c r="P55">
        <f t="shared" si="5"/>
        <v>42251.143226503627</v>
      </c>
      <c r="Q55" s="6"/>
      <c r="R55" s="6"/>
      <c r="S55" s="11"/>
      <c r="T55" s="11"/>
      <c r="U55" s="11"/>
    </row>
    <row r="56" spans="1:21" x14ac:dyDescent="0.2">
      <c r="A56" s="16"/>
      <c r="C56">
        <v>31</v>
      </c>
      <c r="D56">
        <v>25.241700000000002</v>
      </c>
      <c r="E56">
        <v>48.645000000000003</v>
      </c>
      <c r="F56">
        <v>26.7182</v>
      </c>
      <c r="G56">
        <v>25.757400000000001</v>
      </c>
      <c r="H56">
        <f t="shared" si="0"/>
        <v>23.403300000000002</v>
      </c>
      <c r="I56">
        <f t="shared" si="1"/>
        <v>1.4764999999999979</v>
      </c>
      <c r="J56" s="8"/>
      <c r="K56">
        <f t="shared" si="2"/>
        <v>0.96079999999999899</v>
      </c>
      <c r="L56" s="8">
        <f t="shared" si="3"/>
        <v>65.072807314595352</v>
      </c>
      <c r="M56" s="6"/>
      <c r="N56" s="6"/>
      <c r="O56">
        <f t="shared" si="4"/>
        <v>63089.393376147716</v>
      </c>
      <c r="P56">
        <f t="shared" si="5"/>
        <v>41054.039387607685</v>
      </c>
      <c r="Q56" s="6"/>
      <c r="R56" s="6"/>
      <c r="S56" s="11"/>
      <c r="T56" s="11"/>
      <c r="U56" s="11"/>
    </row>
    <row r="57" spans="1:21" x14ac:dyDescent="0.2">
      <c r="A57" s="16">
        <v>44512</v>
      </c>
      <c r="B57">
        <v>27</v>
      </c>
      <c r="C57">
        <v>85</v>
      </c>
      <c r="D57">
        <v>52.241999999999997</v>
      </c>
      <c r="E57">
        <v>71.676199999999994</v>
      </c>
      <c r="F57">
        <v>53.507100000000001</v>
      </c>
      <c r="G57">
        <v>52.776899999999998</v>
      </c>
      <c r="H57">
        <f t="shared" si="0"/>
        <v>19.434199999999997</v>
      </c>
      <c r="I57">
        <f t="shared" si="1"/>
        <v>1.2651000000000039</v>
      </c>
      <c r="J57" s="8">
        <f t="shared" si="6"/>
        <v>6.5096582313653464</v>
      </c>
      <c r="K57">
        <f t="shared" si="2"/>
        <v>0.73020000000000351</v>
      </c>
      <c r="L57" s="8">
        <f t="shared" si="3"/>
        <v>57.71875741048148</v>
      </c>
      <c r="M57" s="6">
        <f t="shared" si="8"/>
        <v>6.5096582313653464</v>
      </c>
      <c r="N57" s="6">
        <f t="shared" si="9"/>
        <v>63.147380088954883</v>
      </c>
      <c r="O57">
        <f t="shared" si="4"/>
        <v>65096.582313653467</v>
      </c>
      <c r="P57">
        <f t="shared" si="5"/>
        <v>37572.938428132038</v>
      </c>
      <c r="Q57" s="6">
        <f t="shared" si="10"/>
        <v>63165.56604721761</v>
      </c>
      <c r="R57" s="6">
        <f t="shared" si="11"/>
        <v>39835.039644242184</v>
      </c>
      <c r="S57" s="11"/>
      <c r="T57" s="11"/>
      <c r="U57" s="11"/>
    </row>
    <row r="58" spans="1:21" x14ac:dyDescent="0.2">
      <c r="A58" s="16"/>
      <c r="C58">
        <v>6</v>
      </c>
      <c r="D58">
        <v>21.1492</v>
      </c>
      <c r="E58">
        <v>42.305300000000003</v>
      </c>
      <c r="F58">
        <v>22.464300000000001</v>
      </c>
      <c r="G58">
        <v>21.600899999999999</v>
      </c>
      <c r="H58">
        <f t="shared" si="0"/>
        <v>21.156100000000002</v>
      </c>
      <c r="I58">
        <f t="shared" si="1"/>
        <v>1.315100000000001</v>
      </c>
      <c r="J58" s="8"/>
      <c r="K58">
        <f t="shared" si="2"/>
        <v>0.86340000000000217</v>
      </c>
      <c r="L58" s="8">
        <f t="shared" si="3"/>
        <v>65.65280206828389</v>
      </c>
      <c r="M58" s="6"/>
      <c r="N58" s="6"/>
      <c r="O58">
        <f t="shared" si="4"/>
        <v>62161.740585457672</v>
      </c>
      <c r="P58">
        <f t="shared" si="5"/>
        <v>40810.924508770622</v>
      </c>
      <c r="Q58" s="6"/>
      <c r="R58" s="6"/>
      <c r="S58" s="11"/>
      <c r="T58" s="11"/>
      <c r="U58" s="11"/>
    </row>
    <row r="59" spans="1:21" x14ac:dyDescent="0.2">
      <c r="A59" s="16"/>
      <c r="C59" t="s">
        <v>73</v>
      </c>
      <c r="D59">
        <v>38.835999999999999</v>
      </c>
      <c r="E59">
        <v>59.141800000000003</v>
      </c>
      <c r="F59">
        <v>40.099800000000002</v>
      </c>
      <c r="G59">
        <v>39.264800000000001</v>
      </c>
      <c r="H59">
        <f t="shared" si="0"/>
        <v>20.305800000000005</v>
      </c>
      <c r="I59">
        <f t="shared" si="1"/>
        <v>1.2638000000000034</v>
      </c>
      <c r="J59" s="8"/>
      <c r="K59">
        <f t="shared" si="2"/>
        <v>0.83500000000000085</v>
      </c>
      <c r="L59" s="8">
        <f t="shared" si="3"/>
        <v>66.070580788099278</v>
      </c>
      <c r="M59" s="6"/>
      <c r="N59" s="6"/>
      <c r="O59">
        <f t="shared" si="4"/>
        <v>62238.375242541697</v>
      </c>
      <c r="P59">
        <f t="shared" si="5"/>
        <v>41121.255995823885</v>
      </c>
      <c r="Q59" s="6"/>
      <c r="R59" s="6"/>
      <c r="S59" s="11"/>
      <c r="T59" s="11"/>
      <c r="U59" s="11"/>
    </row>
    <row r="60" spans="1:21" x14ac:dyDescent="0.2">
      <c r="A60" s="16">
        <v>44512</v>
      </c>
      <c r="B60">
        <v>27</v>
      </c>
      <c r="C60" t="s">
        <v>119</v>
      </c>
      <c r="D60">
        <v>25.528500000000001</v>
      </c>
      <c r="E60">
        <v>47.552100000000003</v>
      </c>
      <c r="F60">
        <v>26.8108</v>
      </c>
      <c r="G60">
        <v>25.972999999999999</v>
      </c>
      <c r="H60">
        <f t="shared" si="0"/>
        <v>22.023600000000002</v>
      </c>
      <c r="I60">
        <f t="shared" si="1"/>
        <v>1.2822999999999993</v>
      </c>
      <c r="J60" s="8">
        <f t="shared" si="6"/>
        <v>5.8223905265260871</v>
      </c>
      <c r="K60">
        <f t="shared" si="2"/>
        <v>0.83780000000000143</v>
      </c>
      <c r="L60" s="8">
        <f t="shared" si="3"/>
        <v>65.335724869375483</v>
      </c>
      <c r="M60" s="6">
        <f t="shared" si="8"/>
        <v>5.8223905265260871</v>
      </c>
      <c r="N60" s="6">
        <f t="shared" si="9"/>
        <v>64.194303412460229</v>
      </c>
      <c r="O60">
        <f t="shared" si="4"/>
        <v>58223.905265260866</v>
      </c>
      <c r="P60">
        <f t="shared" si="5"/>
        <v>38041.010552316664</v>
      </c>
      <c r="Q60" s="6">
        <f t="shared" si="10"/>
        <v>59616.934488560684</v>
      </c>
      <c r="R60" s="6">
        <f t="shared" si="11"/>
        <v>38252.311898273692</v>
      </c>
      <c r="S60" s="11"/>
      <c r="T60" s="11"/>
      <c r="U60" s="11"/>
    </row>
    <row r="61" spans="1:21" x14ac:dyDescent="0.2">
      <c r="A61" s="16"/>
      <c r="C61">
        <v>3</v>
      </c>
      <c r="D61">
        <v>24.602</v>
      </c>
      <c r="E61">
        <v>44.686500000000002</v>
      </c>
      <c r="F61">
        <v>25.801200000000001</v>
      </c>
      <c r="G61">
        <v>25.007300000000001</v>
      </c>
      <c r="H61">
        <f t="shared" si="0"/>
        <v>20.084500000000002</v>
      </c>
      <c r="I61">
        <f t="shared" si="1"/>
        <v>1.1992000000000012</v>
      </c>
      <c r="J61" s="8"/>
      <c r="K61">
        <f t="shared" si="2"/>
        <v>0.79390000000000072</v>
      </c>
      <c r="L61" s="8">
        <f t="shared" si="3"/>
        <v>66.20246831220814</v>
      </c>
      <c r="M61" s="6"/>
      <c r="N61" s="6"/>
      <c r="O61">
        <f t="shared" si="4"/>
        <v>59707.734820383936</v>
      </c>
      <c r="P61">
        <f t="shared" si="5"/>
        <v>39527.994224401933</v>
      </c>
      <c r="Q61" s="6"/>
      <c r="R61" s="6"/>
      <c r="S61" s="11"/>
      <c r="T61" s="11"/>
      <c r="U61" s="11"/>
    </row>
    <row r="62" spans="1:21" x14ac:dyDescent="0.2">
      <c r="A62" s="16"/>
      <c r="C62">
        <v>21</v>
      </c>
      <c r="D62">
        <v>36.307699999999997</v>
      </c>
      <c r="E62">
        <v>57.048299999999998</v>
      </c>
      <c r="F62">
        <v>37.571199999999997</v>
      </c>
      <c r="G62">
        <v>36.799900000000001</v>
      </c>
      <c r="H62">
        <f t="shared" si="0"/>
        <v>20.740600000000001</v>
      </c>
      <c r="I62">
        <f t="shared" si="1"/>
        <v>1.2635000000000005</v>
      </c>
      <c r="J62" s="8"/>
      <c r="K62">
        <f t="shared" si="2"/>
        <v>0.77129999999999654</v>
      </c>
      <c r="L62" s="8">
        <f t="shared" si="3"/>
        <v>61.044717055797094</v>
      </c>
      <c r="M62" s="6"/>
      <c r="N62" s="6"/>
      <c r="O62">
        <f t="shared" si="4"/>
        <v>60919.163380037244</v>
      </c>
      <c r="P62">
        <f t="shared" si="5"/>
        <v>37187.930918102487</v>
      </c>
      <c r="Q62" s="6"/>
      <c r="R62" s="6"/>
      <c r="S62" s="11"/>
      <c r="T62" s="11"/>
      <c r="U62" s="11"/>
    </row>
    <row r="63" spans="1:21" x14ac:dyDescent="0.2">
      <c r="A63" s="16">
        <v>44516</v>
      </c>
      <c r="B63">
        <v>31</v>
      </c>
      <c r="C63">
        <v>25</v>
      </c>
      <c r="D63">
        <v>25.696400000000001</v>
      </c>
      <c r="E63">
        <v>45.380499999999998</v>
      </c>
      <c r="F63">
        <v>26.8903</v>
      </c>
      <c r="G63">
        <v>26.097300000000001</v>
      </c>
      <c r="H63">
        <f t="shared" si="0"/>
        <v>19.684099999999997</v>
      </c>
      <c r="I63">
        <f t="shared" si="1"/>
        <v>1.1938999999999993</v>
      </c>
      <c r="J63" s="8">
        <f t="shared" si="6"/>
        <v>6.0653014361845319</v>
      </c>
      <c r="K63">
        <f t="shared" si="2"/>
        <v>0.79299999999999926</v>
      </c>
      <c r="L63" s="8">
        <f t="shared" si="3"/>
        <v>66.420973280844265</v>
      </c>
      <c r="M63" s="6">
        <f t="shared" si="8"/>
        <v>6.0653014361845319</v>
      </c>
      <c r="N63" s="6">
        <f t="shared" si="9"/>
        <v>66.031431630528246</v>
      </c>
      <c r="O63">
        <f t="shared" si="4"/>
        <v>60653.014361845322</v>
      </c>
      <c r="P63">
        <f t="shared" si="5"/>
        <v>40286.322463307923</v>
      </c>
      <c r="Q63" s="6">
        <f t="shared" si="10"/>
        <v>60240.959453664662</v>
      </c>
      <c r="R63" s="6">
        <f t="shared" si="11"/>
        <v>39777.756597228035</v>
      </c>
      <c r="S63" s="11"/>
      <c r="T63" s="11"/>
      <c r="U63" s="11"/>
    </row>
    <row r="64" spans="1:21" x14ac:dyDescent="0.2">
      <c r="A64" s="16"/>
      <c r="C64">
        <v>14</v>
      </c>
      <c r="D64">
        <v>24.593299999999999</v>
      </c>
      <c r="E64">
        <v>44.751100000000001</v>
      </c>
      <c r="F64">
        <v>25.809200000000001</v>
      </c>
      <c r="G64">
        <v>25.0152</v>
      </c>
      <c r="H64">
        <f t="shared" si="0"/>
        <v>20.157800000000002</v>
      </c>
      <c r="I64">
        <f t="shared" si="1"/>
        <v>1.2159000000000013</v>
      </c>
      <c r="J64" s="8"/>
      <c r="K64">
        <f t="shared" si="2"/>
        <v>0.79400000000000048</v>
      </c>
      <c r="L64" s="8">
        <f t="shared" si="3"/>
        <v>65.301422814376153</v>
      </c>
      <c r="M64" s="6"/>
      <c r="N64" s="6"/>
      <c r="O64">
        <f t="shared" si="4"/>
        <v>60319.082439551996</v>
      </c>
      <c r="P64">
        <f t="shared" si="5"/>
        <v>39389.219061603966</v>
      </c>
      <c r="Q64" s="6"/>
      <c r="R64" s="6"/>
      <c r="S64" s="11"/>
      <c r="T64" s="11"/>
      <c r="U64" s="11"/>
    </row>
    <row r="65" spans="1:21" x14ac:dyDescent="0.2">
      <c r="A65" s="16"/>
      <c r="C65">
        <v>12</v>
      </c>
      <c r="D65">
        <v>25.651199999999999</v>
      </c>
      <c r="E65">
        <v>46.091099999999997</v>
      </c>
      <c r="F65">
        <v>26.872499999999999</v>
      </c>
      <c r="G65">
        <v>26.061900000000001</v>
      </c>
      <c r="H65">
        <f t="shared" si="0"/>
        <v>20.439899999999998</v>
      </c>
      <c r="I65">
        <f t="shared" si="1"/>
        <v>1.2212999999999994</v>
      </c>
      <c r="J65" s="8"/>
      <c r="K65">
        <f t="shared" si="2"/>
        <v>0.81059999999999732</v>
      </c>
      <c r="L65" s="8">
        <f t="shared" si="3"/>
        <v>66.371898796364349</v>
      </c>
      <c r="M65" s="6"/>
      <c r="N65" s="6"/>
      <c r="O65">
        <f t="shared" si="4"/>
        <v>59750.781559596653</v>
      </c>
      <c r="P65">
        <f t="shared" si="5"/>
        <v>39657.728266772217</v>
      </c>
      <c r="Q65" s="6"/>
      <c r="R65" s="6"/>
      <c r="S65" s="11"/>
      <c r="T65" s="11"/>
      <c r="U65" s="11"/>
    </row>
    <row r="66" spans="1:21" x14ac:dyDescent="0.2">
      <c r="A66" s="16">
        <v>44516</v>
      </c>
      <c r="B66">
        <v>31</v>
      </c>
      <c r="C66" t="s">
        <v>98</v>
      </c>
      <c r="D66">
        <v>41.496699999999997</v>
      </c>
      <c r="E66">
        <v>64.762100000000004</v>
      </c>
      <c r="F66">
        <v>42.927100000000003</v>
      </c>
      <c r="G66">
        <v>41.962299999999999</v>
      </c>
      <c r="H66">
        <f t="shared" si="0"/>
        <v>23.265400000000007</v>
      </c>
      <c r="I66">
        <f t="shared" si="1"/>
        <v>1.4304000000000059</v>
      </c>
      <c r="J66" s="8">
        <f t="shared" si="6"/>
        <v>6.1481857178471264</v>
      </c>
      <c r="K66">
        <f t="shared" si="2"/>
        <v>0.96480000000000388</v>
      </c>
      <c r="L66" s="8">
        <f t="shared" si="3"/>
        <v>67.449664429530202</v>
      </c>
      <c r="M66" s="6">
        <f t="shared" si="8"/>
        <v>6.1481857178471264</v>
      </c>
      <c r="N66" s="6">
        <f t="shared" si="9"/>
        <v>64.274904537077717</v>
      </c>
      <c r="O66">
        <f t="shared" si="4"/>
        <v>61481.857178471269</v>
      </c>
      <c r="P66">
        <f t="shared" si="5"/>
        <v>41469.306351921892</v>
      </c>
      <c r="Q66" s="6">
        <f t="shared" si="10"/>
        <v>60342.640692245412</v>
      </c>
      <c r="R66" s="6">
        <f t="shared" si="11"/>
        <v>38770.269721895376</v>
      </c>
      <c r="S66" s="11"/>
      <c r="T66" s="11"/>
      <c r="U66" s="11"/>
    </row>
    <row r="67" spans="1:21" x14ac:dyDescent="0.2">
      <c r="A67" s="16"/>
      <c r="C67">
        <v>31</v>
      </c>
      <c r="D67">
        <v>25.241900000000001</v>
      </c>
      <c r="E67">
        <v>46.049700000000001</v>
      </c>
      <c r="F67">
        <v>26.4618</v>
      </c>
      <c r="G67">
        <v>25.644400000000001</v>
      </c>
      <c r="H67">
        <f t="shared" si="0"/>
        <v>20.8078</v>
      </c>
      <c r="I67">
        <f t="shared" ref="I67:I113" si="15">(F67-D67)</f>
        <v>1.2198999999999991</v>
      </c>
      <c r="J67" s="8"/>
      <c r="K67">
        <f t="shared" ref="K67:K117" si="16">I67-(G67-D67)</f>
        <v>0.81739999999999924</v>
      </c>
      <c r="L67" s="8">
        <f t="shared" ref="L67:L117" si="17">(K67/I67)*100</f>
        <v>67.005492253463387</v>
      </c>
      <c r="M67" s="6"/>
      <c r="N67" s="6"/>
      <c r="O67">
        <f t="shared" si="4"/>
        <v>58627.053316544712</v>
      </c>
      <c r="P67">
        <f t="shared" si="5"/>
        <v>39283.345668451213</v>
      </c>
      <c r="Q67" s="6"/>
      <c r="R67" s="6"/>
      <c r="S67" s="11"/>
      <c r="T67" s="11"/>
      <c r="U67" s="11"/>
    </row>
    <row r="68" spans="1:21" x14ac:dyDescent="0.2">
      <c r="A68" s="16"/>
      <c r="C68">
        <v>10</v>
      </c>
      <c r="D68">
        <v>36.2117</v>
      </c>
      <c r="E68">
        <v>57.737000000000002</v>
      </c>
      <c r="F68">
        <v>37.523000000000003</v>
      </c>
      <c r="G68">
        <v>36.757599999999996</v>
      </c>
      <c r="H68">
        <f t="shared" si="0"/>
        <v>21.525300000000001</v>
      </c>
      <c r="I68">
        <f t="shared" si="15"/>
        <v>1.3113000000000028</v>
      </c>
      <c r="J68" s="8"/>
      <c r="K68">
        <f t="shared" si="16"/>
        <v>0.76540000000000674</v>
      </c>
      <c r="L68" s="8">
        <f t="shared" si="17"/>
        <v>58.36955692823954</v>
      </c>
      <c r="M68" s="6"/>
      <c r="N68" s="6"/>
      <c r="O68">
        <f t="shared" si="4"/>
        <v>60919.011581720246</v>
      </c>
      <c r="P68">
        <f t="shared" si="5"/>
        <v>35558.157145313031</v>
      </c>
      <c r="Q68" s="6"/>
      <c r="R68" s="6"/>
      <c r="S68" s="11"/>
      <c r="T68" s="11"/>
      <c r="U68" s="11"/>
    </row>
    <row r="69" spans="1:21" x14ac:dyDescent="0.2">
      <c r="A69" s="16">
        <v>44518</v>
      </c>
      <c r="B69">
        <v>33</v>
      </c>
      <c r="C69" t="s">
        <v>118</v>
      </c>
      <c r="D69">
        <v>22.0458</v>
      </c>
      <c r="E69">
        <v>42.198099999999997</v>
      </c>
      <c r="F69">
        <v>23.224799999999998</v>
      </c>
      <c r="G69">
        <v>22.440799999999999</v>
      </c>
      <c r="H69">
        <f t="shared" si="0"/>
        <v>20.152299999999997</v>
      </c>
      <c r="I69">
        <f t="shared" si="15"/>
        <v>1.1789999999999985</v>
      </c>
      <c r="J69" s="8">
        <f t="shared" ref="J69:J75" si="18">(I69/H69)*100</f>
        <v>5.8504488321432229</v>
      </c>
      <c r="K69">
        <f t="shared" si="16"/>
        <v>0.78399999999999892</v>
      </c>
      <c r="L69" s="8">
        <f t="shared" si="17"/>
        <v>66.497031382527567</v>
      </c>
      <c r="M69" s="6">
        <f>AVERAGE(J69:J71)</f>
        <v>5.8504488321432229</v>
      </c>
      <c r="N69" s="6">
        <f t="shared" si="9"/>
        <v>64.649823740262576</v>
      </c>
      <c r="O69">
        <f t="shared" si="4"/>
        <v>58504.488321432225</v>
      </c>
      <c r="P69">
        <f t="shared" si="5"/>
        <v>38903.747959289962</v>
      </c>
      <c r="Q69" s="6">
        <f t="shared" si="10"/>
        <v>58862.038045165013</v>
      </c>
      <c r="R69" s="6">
        <f t="shared" si="11"/>
        <v>38058.202403712792</v>
      </c>
      <c r="S69" s="11"/>
      <c r="T69" s="11"/>
      <c r="U69" s="11"/>
    </row>
    <row r="70" spans="1:21" x14ac:dyDescent="0.2">
      <c r="A70" s="16"/>
      <c r="C70">
        <v>6</v>
      </c>
      <c r="D70">
        <v>21.145199999999999</v>
      </c>
      <c r="E70">
        <v>41.489699999999999</v>
      </c>
      <c r="F70">
        <v>22.352699999999999</v>
      </c>
      <c r="G70">
        <v>21.540800000000001</v>
      </c>
      <c r="H70">
        <f t="shared" si="0"/>
        <v>20.3445</v>
      </c>
      <c r="I70">
        <f t="shared" si="15"/>
        <v>1.2074999999999996</v>
      </c>
      <c r="J70" s="8"/>
      <c r="K70">
        <f t="shared" si="16"/>
        <v>0.81189999999999785</v>
      </c>
      <c r="L70" s="8">
        <f t="shared" si="17"/>
        <v>67.238095238095084</v>
      </c>
      <c r="M70" s="6"/>
      <c r="N70" s="6"/>
      <c r="O70">
        <f t="shared" si="4"/>
        <v>59352.650593526487</v>
      </c>
      <c r="P70">
        <f t="shared" si="5"/>
        <v>39907.59173240915</v>
      </c>
      <c r="Q70" s="6"/>
      <c r="R70" s="6"/>
      <c r="S70" s="11"/>
      <c r="T70" s="11"/>
      <c r="U70" s="11"/>
    </row>
    <row r="71" spans="1:21" x14ac:dyDescent="0.2">
      <c r="A71" s="16"/>
      <c r="C71">
        <v>21</v>
      </c>
      <c r="D71">
        <v>36.3063</v>
      </c>
      <c r="E71">
        <v>56.960500000000003</v>
      </c>
      <c r="F71">
        <v>37.519300000000001</v>
      </c>
      <c r="G71">
        <v>36.788899999999998</v>
      </c>
      <c r="H71">
        <f t="shared" si="0"/>
        <v>20.654200000000003</v>
      </c>
      <c r="I71">
        <f t="shared" si="15"/>
        <v>1.213000000000001</v>
      </c>
      <c r="J71" s="8"/>
      <c r="K71">
        <f t="shared" si="16"/>
        <v>0.73040000000000305</v>
      </c>
      <c r="L71" s="8">
        <f t="shared" si="17"/>
        <v>60.214344600165084</v>
      </c>
      <c r="M71" s="6"/>
      <c r="N71" s="6"/>
      <c r="O71">
        <f t="shared" si="4"/>
        <v>58728.975220536304</v>
      </c>
      <c r="P71">
        <f t="shared" si="5"/>
        <v>35363.267519439287</v>
      </c>
      <c r="Q71" s="6"/>
      <c r="R71" s="6"/>
      <c r="S71" s="11"/>
      <c r="T71" s="11"/>
      <c r="U71" s="11"/>
    </row>
    <row r="72" spans="1:21" x14ac:dyDescent="0.2">
      <c r="A72" s="16">
        <v>44518</v>
      </c>
      <c r="B72">
        <v>33</v>
      </c>
      <c r="C72" t="s">
        <v>163</v>
      </c>
      <c r="D72">
        <v>24.620999999999999</v>
      </c>
      <c r="E72">
        <v>44.768000000000001</v>
      </c>
      <c r="F72">
        <v>25.8797</v>
      </c>
      <c r="G72">
        <v>24.9758</v>
      </c>
      <c r="H72">
        <f t="shared" si="0"/>
        <v>20.147000000000002</v>
      </c>
      <c r="I72">
        <f t="shared" si="15"/>
        <v>1.258700000000001</v>
      </c>
      <c r="J72" s="8">
        <f t="shared" si="18"/>
        <v>6.2475802849059461</v>
      </c>
      <c r="K72">
        <f t="shared" si="16"/>
        <v>0.90390000000000015</v>
      </c>
      <c r="L72" s="8">
        <f t="shared" si="17"/>
        <v>71.812187177246329</v>
      </c>
      <c r="M72" s="6">
        <f t="shared" si="8"/>
        <v>6.2475802849059461</v>
      </c>
      <c r="N72" s="6">
        <f t="shared" si="9"/>
        <v>70.594206652485141</v>
      </c>
      <c r="O72">
        <f t="shared" si="4"/>
        <v>62475.802849059459</v>
      </c>
      <c r="P72">
        <f t="shared" si="5"/>
        <v>44865.24048245397</v>
      </c>
      <c r="Q72" s="6">
        <f t="shared" si="10"/>
        <v>62320.768481191706</v>
      </c>
      <c r="R72" s="6">
        <f t="shared" si="11"/>
        <v>43994.69170604369</v>
      </c>
      <c r="S72" s="11"/>
      <c r="T72" s="11"/>
      <c r="U72" s="11"/>
    </row>
    <row r="73" spans="1:21" x14ac:dyDescent="0.2">
      <c r="A73" s="16"/>
      <c r="C73" t="s">
        <v>119</v>
      </c>
      <c r="D73">
        <v>25.5258</v>
      </c>
      <c r="E73">
        <v>47.093400000000003</v>
      </c>
      <c r="F73">
        <v>26.8657</v>
      </c>
      <c r="G73">
        <v>25.909099999999999</v>
      </c>
      <c r="H73">
        <f t="shared" si="0"/>
        <v>21.567600000000002</v>
      </c>
      <c r="I73">
        <f t="shared" si="15"/>
        <v>1.3399000000000001</v>
      </c>
      <c r="J73" s="8"/>
      <c r="K73">
        <f t="shared" si="16"/>
        <v>0.95660000000000167</v>
      </c>
      <c r="L73" s="8">
        <f t="shared" si="17"/>
        <v>71.393387566236413</v>
      </c>
      <c r="M73" s="6"/>
      <c r="N73" s="6"/>
      <c r="O73">
        <f t="shared" si="4"/>
        <v>62125.59580110907</v>
      </c>
      <c r="P73">
        <f t="shared" si="5"/>
        <v>44353.567388119292</v>
      </c>
      <c r="Q73" s="6"/>
      <c r="R73" s="6"/>
      <c r="S73" s="11"/>
      <c r="T73" s="11"/>
      <c r="U73" s="11"/>
    </row>
    <row r="74" spans="1:21" x14ac:dyDescent="0.2">
      <c r="A74" s="16"/>
      <c r="C74" t="s">
        <v>73</v>
      </c>
      <c r="D74">
        <v>38.834600000000002</v>
      </c>
      <c r="E74">
        <v>60.043399999999998</v>
      </c>
      <c r="F74">
        <v>40.157200000000003</v>
      </c>
      <c r="G74">
        <v>39.2502</v>
      </c>
      <c r="H74">
        <f t="shared" si="0"/>
        <v>21.208799999999997</v>
      </c>
      <c r="I74">
        <f t="shared" si="15"/>
        <v>1.3226000000000013</v>
      </c>
      <c r="J74" s="8"/>
      <c r="K74">
        <f t="shared" si="16"/>
        <v>0.90700000000000358</v>
      </c>
      <c r="L74" s="8">
        <f t="shared" si="17"/>
        <v>68.577045213972681</v>
      </c>
      <c r="M74" s="6"/>
      <c r="N74" s="6"/>
      <c r="O74">
        <f t="shared" si="4"/>
        <v>62360.906793406582</v>
      </c>
      <c r="P74">
        <f t="shared" si="5"/>
        <v>42765.267247557793</v>
      </c>
      <c r="Q74" s="6"/>
      <c r="R74" s="6"/>
      <c r="S74" s="11"/>
      <c r="T74" s="11"/>
      <c r="U74" s="11"/>
    </row>
    <row r="75" spans="1:21" x14ac:dyDescent="0.2">
      <c r="A75" s="16">
        <v>44522</v>
      </c>
      <c r="B75">
        <v>37</v>
      </c>
      <c r="C75" t="s">
        <v>98</v>
      </c>
      <c r="D75">
        <v>41.5002</v>
      </c>
      <c r="E75">
        <v>61.008499999999998</v>
      </c>
      <c r="F75">
        <v>42.559199999999997</v>
      </c>
      <c r="G75">
        <v>41.902000000000001</v>
      </c>
      <c r="H75">
        <f t="shared" si="0"/>
        <v>19.508299999999998</v>
      </c>
      <c r="I75">
        <f t="shared" si="15"/>
        <v>1.0589999999999975</v>
      </c>
      <c r="J75" s="8">
        <f t="shared" si="18"/>
        <v>5.4284586560592034</v>
      </c>
      <c r="K75">
        <f t="shared" si="16"/>
        <v>0.65719999999999601</v>
      </c>
      <c r="L75" s="8">
        <f t="shared" si="17"/>
        <v>62.058545797922335</v>
      </c>
      <c r="M75" s="6">
        <f t="shared" si="8"/>
        <v>5.4284586560592034</v>
      </c>
      <c r="N75" s="6">
        <f t="shared" si="9"/>
        <v>64.270895438648168</v>
      </c>
      <c r="O75">
        <f t="shared" si="4"/>
        <v>54284.586560592033</v>
      </c>
      <c r="P75">
        <f t="shared" si="5"/>
        <v>33688.225011917799</v>
      </c>
      <c r="Q75" s="6">
        <f t="shared" si="10"/>
        <v>54431.261641702258</v>
      </c>
      <c r="R75" s="6">
        <f t="shared" si="11"/>
        <v>34687.792445645115</v>
      </c>
      <c r="S75" s="11"/>
      <c r="T75" s="11"/>
      <c r="U75" s="11"/>
    </row>
    <row r="76" spans="1:21" x14ac:dyDescent="0.2">
      <c r="A76" s="16"/>
      <c r="C76" t="s">
        <v>171</v>
      </c>
      <c r="D76">
        <v>43.680599999999998</v>
      </c>
      <c r="E76">
        <v>63.841799999999999</v>
      </c>
      <c r="F76">
        <v>44.769100000000002</v>
      </c>
      <c r="G76">
        <v>44.049599999999998</v>
      </c>
      <c r="H76">
        <f t="shared" si="0"/>
        <v>20.161200000000001</v>
      </c>
      <c r="I76">
        <f t="shared" si="15"/>
        <v>1.0885000000000034</v>
      </c>
      <c r="J76" s="8"/>
      <c r="K76">
        <f t="shared" si="16"/>
        <v>0.71950000000000358</v>
      </c>
      <c r="L76" s="8">
        <f t="shared" si="17"/>
        <v>66.100137804317995</v>
      </c>
      <c r="M76" s="6"/>
      <c r="N76" s="6"/>
      <c r="O76">
        <f t="shared" si="4"/>
        <v>53989.841874491758</v>
      </c>
      <c r="P76">
        <f t="shared" si="5"/>
        <v>35687.359879372438</v>
      </c>
      <c r="Q76" s="6"/>
      <c r="R76" s="6"/>
      <c r="S76" s="11"/>
      <c r="T76" s="11"/>
      <c r="U76" s="11"/>
    </row>
    <row r="77" spans="1:21" x14ac:dyDescent="0.2">
      <c r="A77" s="16"/>
      <c r="C77">
        <v>10</v>
      </c>
      <c r="D77">
        <v>36.213900000000002</v>
      </c>
      <c r="E77">
        <v>54.967300000000002</v>
      </c>
      <c r="F77">
        <v>37.245699999999999</v>
      </c>
      <c r="G77">
        <v>36.578600000000002</v>
      </c>
      <c r="H77">
        <f t="shared" si="0"/>
        <v>18.753399999999999</v>
      </c>
      <c r="I77">
        <f t="shared" si="15"/>
        <v>1.0317999999999969</v>
      </c>
      <c r="J77" s="8"/>
      <c r="K77">
        <f t="shared" si="16"/>
        <v>0.66709999999999781</v>
      </c>
      <c r="L77" s="8">
        <f t="shared" si="17"/>
        <v>64.654002713704187</v>
      </c>
      <c r="M77" s="6"/>
      <c r="N77" s="6"/>
      <c r="O77">
        <f t="shared" si="4"/>
        <v>55019.356490022976</v>
      </c>
      <c r="Q77" s="6"/>
      <c r="R77" s="6" t="e">
        <f t="shared" si="11"/>
        <v>#DIV/0!</v>
      </c>
      <c r="S77" s="11"/>
      <c r="T77" s="11"/>
      <c r="U77" s="11"/>
    </row>
    <row r="78" spans="1:21" x14ac:dyDescent="0.2">
      <c r="A78" s="16">
        <v>44522</v>
      </c>
      <c r="B78">
        <v>37</v>
      </c>
      <c r="C78" t="s">
        <v>29</v>
      </c>
      <c r="D78">
        <v>25.533300000000001</v>
      </c>
      <c r="E78">
        <v>45.3977</v>
      </c>
      <c r="F78">
        <v>26.677499999999998</v>
      </c>
      <c r="G78">
        <v>25.87</v>
      </c>
      <c r="H78">
        <f t="shared" si="0"/>
        <v>19.8644</v>
      </c>
      <c r="I78">
        <f t="shared" si="15"/>
        <v>1.1441999999999979</v>
      </c>
      <c r="J78" s="8">
        <f>(I78/H78)*100</f>
        <v>5.760053160427689</v>
      </c>
      <c r="K78">
        <f t="shared" si="16"/>
        <v>0.80749999999999744</v>
      </c>
      <c r="L78" s="8">
        <f t="shared" si="17"/>
        <v>70.573326341548594</v>
      </c>
      <c r="M78" s="6">
        <f t="shared" si="8"/>
        <v>5.760053160427689</v>
      </c>
      <c r="N78" s="6">
        <f t="shared" si="9"/>
        <v>69.676375612874324</v>
      </c>
      <c r="O78">
        <f t="shared" si="4"/>
        <v>57600.53160427689</v>
      </c>
      <c r="Q78" s="6">
        <f t="shared" si="10"/>
        <v>57812.154384124173</v>
      </c>
      <c r="R78" s="6" t="e">
        <f t="shared" si="11"/>
        <v>#DIV/0!</v>
      </c>
      <c r="S78" s="11"/>
      <c r="T78" s="11"/>
      <c r="U78" s="11"/>
    </row>
    <row r="79" spans="1:21" x14ac:dyDescent="0.2">
      <c r="A79" s="16"/>
      <c r="C79">
        <v>12</v>
      </c>
      <c r="D79">
        <v>25.6524</v>
      </c>
      <c r="E79">
        <v>45.445999999999998</v>
      </c>
      <c r="F79">
        <v>26.794799999999999</v>
      </c>
      <c r="G79">
        <v>26.014500000000002</v>
      </c>
      <c r="H79">
        <f t="shared" si="0"/>
        <v>19.793599999999998</v>
      </c>
      <c r="I79">
        <f t="shared" si="15"/>
        <v>1.1423999999999985</v>
      </c>
      <c r="J79" s="8"/>
      <c r="K79">
        <f t="shared" si="16"/>
        <v>0.78029999999999688</v>
      </c>
      <c r="L79" s="8">
        <f t="shared" si="17"/>
        <v>68.303571428571246</v>
      </c>
      <c r="M79" s="6"/>
      <c r="N79" s="6"/>
      <c r="O79">
        <f t="shared" si="4"/>
        <v>57715.625252606835</v>
      </c>
      <c r="Q79" s="6"/>
      <c r="R79" s="6" t="e">
        <f t="shared" si="11"/>
        <v>#DIV/0!</v>
      </c>
      <c r="S79" s="11"/>
      <c r="T79" s="11"/>
      <c r="U79" s="11"/>
    </row>
    <row r="80" spans="1:21" x14ac:dyDescent="0.2">
      <c r="A80" s="16"/>
      <c r="C80">
        <v>25</v>
      </c>
      <c r="D80">
        <v>25.6983</v>
      </c>
      <c r="E80">
        <v>44.686500000000002</v>
      </c>
      <c r="F80">
        <v>26.8019</v>
      </c>
      <c r="G80">
        <v>26.027699999999999</v>
      </c>
      <c r="H80">
        <f t="shared" si="0"/>
        <v>18.988200000000003</v>
      </c>
      <c r="I80">
        <f t="shared" si="15"/>
        <v>1.1036000000000001</v>
      </c>
      <c r="J80" s="8"/>
      <c r="K80">
        <f t="shared" si="16"/>
        <v>0.77420000000000044</v>
      </c>
      <c r="L80" s="8">
        <f t="shared" si="17"/>
        <v>70.152229068503118</v>
      </c>
      <c r="M80" s="6"/>
      <c r="N80" s="6"/>
      <c r="O80">
        <f t="shared" si="4"/>
        <v>58120.306295488779</v>
      </c>
      <c r="Q80" s="6"/>
      <c r="R80" s="6" t="e">
        <f t="shared" si="11"/>
        <v>#DIV/0!</v>
      </c>
      <c r="S80" s="11"/>
      <c r="T80" s="11"/>
      <c r="U80" s="11"/>
    </row>
    <row r="81" spans="1:21" x14ac:dyDescent="0.2">
      <c r="A81" s="16">
        <v>44524</v>
      </c>
      <c r="B81">
        <v>39</v>
      </c>
      <c r="C81" t="s">
        <v>172</v>
      </c>
      <c r="D81">
        <v>42.2258</v>
      </c>
      <c r="E81">
        <v>64.054900000000004</v>
      </c>
      <c r="F81">
        <v>43.3703</v>
      </c>
      <c r="G81">
        <v>42.552599999999998</v>
      </c>
      <c r="H81">
        <v>42.552599999999998</v>
      </c>
      <c r="I81">
        <f t="shared" si="15"/>
        <v>1.1445000000000007</v>
      </c>
      <c r="J81" s="8">
        <f>(I81/H81)*100</f>
        <v>2.6896123856121621</v>
      </c>
      <c r="K81">
        <f>I81-(G81-D81)</f>
        <v>0.81770000000000209</v>
      </c>
      <c r="L81" s="8">
        <f t="shared" si="17"/>
        <v>71.446046308431761</v>
      </c>
      <c r="M81" s="6">
        <f t="shared" si="8"/>
        <v>2.6896123856121621</v>
      </c>
      <c r="N81" s="6">
        <f t="shared" si="9"/>
        <v>71.117562359351567</v>
      </c>
      <c r="Q81" s="6" t="e">
        <f t="shared" si="10"/>
        <v>#DIV/0!</v>
      </c>
      <c r="R81" s="6" t="e">
        <f t="shared" si="11"/>
        <v>#DIV/0!</v>
      </c>
      <c r="S81" s="11"/>
      <c r="T81" s="11"/>
      <c r="U81" s="11"/>
    </row>
    <row r="82" spans="1:21" x14ac:dyDescent="0.2">
      <c r="A82" s="16"/>
      <c r="C82">
        <v>85</v>
      </c>
      <c r="D82">
        <v>52.232399999999998</v>
      </c>
      <c r="E82">
        <v>72.894599999999997</v>
      </c>
      <c r="F82">
        <v>53.293900000000001</v>
      </c>
      <c r="G82">
        <v>52.540399999999998</v>
      </c>
      <c r="H82">
        <f t="shared" ref="H82:H113" si="19">(E82-D82)</f>
        <v>20.662199999999999</v>
      </c>
      <c r="I82">
        <f t="shared" si="15"/>
        <v>1.0615000000000023</v>
      </c>
      <c r="J82" s="8"/>
      <c r="K82">
        <f t="shared" si="16"/>
        <v>0.7535000000000025</v>
      </c>
      <c r="L82" s="8">
        <f t="shared" si="17"/>
        <v>70.98445595854929</v>
      </c>
      <c r="M82" s="6"/>
      <c r="N82" s="6"/>
      <c r="Q82" s="6" t="e">
        <f t="shared" si="10"/>
        <v>#DIV/0!</v>
      </c>
      <c r="R82" s="6" t="e">
        <f t="shared" si="11"/>
        <v>#DIV/0!</v>
      </c>
      <c r="S82" s="11"/>
      <c r="T82" s="11"/>
      <c r="U82" s="11"/>
    </row>
    <row r="83" spans="1:21" x14ac:dyDescent="0.2">
      <c r="A83" s="16"/>
      <c r="C83">
        <v>83</v>
      </c>
      <c r="D83">
        <v>18.857900000000001</v>
      </c>
      <c r="E83">
        <v>39.585999999999999</v>
      </c>
      <c r="F83">
        <v>19.927099999999999</v>
      </c>
      <c r="G83">
        <v>19.168800000000001</v>
      </c>
      <c r="H83">
        <f t="shared" si="19"/>
        <v>20.728099999999998</v>
      </c>
      <c r="I83">
        <f t="shared" si="15"/>
        <v>1.0691999999999986</v>
      </c>
      <c r="J83" s="8"/>
      <c r="K83">
        <f t="shared" si="16"/>
        <v>0.75829999999999842</v>
      </c>
      <c r="L83" s="8">
        <f t="shared" si="17"/>
        <v>70.922184811073635</v>
      </c>
      <c r="M83" s="6"/>
      <c r="N83" s="6"/>
      <c r="Q83" s="6" t="e">
        <f t="shared" si="10"/>
        <v>#DIV/0!</v>
      </c>
      <c r="R83" s="6" t="e">
        <f t="shared" si="11"/>
        <v>#DIV/0!</v>
      </c>
      <c r="S83" s="11"/>
      <c r="T83" s="11"/>
      <c r="U83" s="11"/>
    </row>
    <row r="84" spans="1:21" x14ac:dyDescent="0.2">
      <c r="A84" s="16">
        <v>44524</v>
      </c>
      <c r="B84">
        <v>39</v>
      </c>
      <c r="C84">
        <v>25</v>
      </c>
      <c r="D84">
        <v>25.702000000000002</v>
      </c>
      <c r="E84">
        <v>46.798699999999997</v>
      </c>
      <c r="F84">
        <v>26.8538</v>
      </c>
      <c r="G84">
        <v>25.999400000000001</v>
      </c>
      <c r="H84">
        <f t="shared" si="19"/>
        <v>21.096699999999995</v>
      </c>
      <c r="I84">
        <f t="shared" si="15"/>
        <v>1.1517999999999979</v>
      </c>
      <c r="J84" s="8">
        <f>(I84/H84)*100</f>
        <v>5.4596216469874355</v>
      </c>
      <c r="K84">
        <f t="shared" si="16"/>
        <v>0.85439999999999827</v>
      </c>
      <c r="L84" s="8">
        <f t="shared" si="17"/>
        <v>74.179545059906218</v>
      </c>
      <c r="M84" s="6">
        <f t="shared" si="8"/>
        <v>5.4596216469874355</v>
      </c>
      <c r="N84" s="6">
        <f t="shared" si="9"/>
        <v>74.658799704026464</v>
      </c>
      <c r="Q84" s="6" t="e">
        <f t="shared" si="10"/>
        <v>#DIV/0!</v>
      </c>
      <c r="R84" s="6" t="e">
        <f t="shared" si="11"/>
        <v>#DIV/0!</v>
      </c>
      <c r="S84" s="11"/>
      <c r="T84" s="11"/>
      <c r="U84" s="11"/>
    </row>
    <row r="85" spans="1:21" x14ac:dyDescent="0.2">
      <c r="A85" s="16"/>
      <c r="C85">
        <v>14</v>
      </c>
      <c r="D85">
        <v>24.616599999999998</v>
      </c>
      <c r="E85">
        <v>45.049300000000002</v>
      </c>
      <c r="F85">
        <v>25.702300000000001</v>
      </c>
      <c r="G85">
        <v>24.885400000000001</v>
      </c>
      <c r="H85">
        <f t="shared" si="19"/>
        <v>20.432700000000004</v>
      </c>
      <c r="I85">
        <f t="shared" si="15"/>
        <v>1.0857000000000028</v>
      </c>
      <c r="J85" s="8"/>
      <c r="K85">
        <f t="shared" si="16"/>
        <v>0.8169000000000004</v>
      </c>
      <c r="L85" s="8">
        <f t="shared" si="17"/>
        <v>75.241779497098491</v>
      </c>
      <c r="M85" s="6"/>
      <c r="N85" s="6"/>
      <c r="Q85" s="6" t="e">
        <f t="shared" si="10"/>
        <v>#DIV/0!</v>
      </c>
      <c r="R85" s="6" t="e">
        <f t="shared" si="11"/>
        <v>#DIV/0!</v>
      </c>
      <c r="S85" s="11"/>
      <c r="T85" s="11"/>
      <c r="U85" s="11"/>
    </row>
    <row r="86" spans="1:21" x14ac:dyDescent="0.2">
      <c r="A86" s="16"/>
      <c r="C86">
        <v>30</v>
      </c>
      <c r="D86">
        <v>44.5441</v>
      </c>
      <c r="E86">
        <v>64.576400000000007</v>
      </c>
      <c r="F86">
        <v>45.583599999999997</v>
      </c>
      <c r="G86">
        <v>44.808599999999998</v>
      </c>
      <c r="H86">
        <f t="shared" si="19"/>
        <v>20.032300000000006</v>
      </c>
      <c r="I86">
        <f t="shared" si="15"/>
        <v>1.0394999999999968</v>
      </c>
      <c r="J86" s="8"/>
      <c r="K86">
        <f t="shared" si="16"/>
        <v>0.77499999999999858</v>
      </c>
      <c r="L86" s="8">
        <f t="shared" si="17"/>
        <v>74.555074555074654</v>
      </c>
      <c r="M86" s="6"/>
      <c r="N86" s="6"/>
      <c r="Q86" s="6" t="e">
        <f t="shared" si="10"/>
        <v>#DIV/0!</v>
      </c>
      <c r="R86" s="6" t="e">
        <f t="shared" si="11"/>
        <v>#DIV/0!</v>
      </c>
      <c r="S86" s="11"/>
      <c r="T86" s="11"/>
      <c r="U86" s="11"/>
    </row>
    <row r="87" spans="1:21" x14ac:dyDescent="0.2">
      <c r="A87" s="16">
        <v>44526</v>
      </c>
      <c r="B87">
        <v>41</v>
      </c>
      <c r="C87">
        <v>83</v>
      </c>
      <c r="D87">
        <v>18.862400000000001</v>
      </c>
      <c r="E87">
        <v>38.763800000000003</v>
      </c>
      <c r="F87">
        <v>19.947700000000001</v>
      </c>
      <c r="G87">
        <v>19.1555</v>
      </c>
      <c r="H87">
        <f t="shared" si="19"/>
        <v>19.901400000000002</v>
      </c>
      <c r="I87">
        <f t="shared" si="15"/>
        <v>1.0853000000000002</v>
      </c>
      <c r="J87" s="8">
        <f t="shared" ref="J87:J117" si="20">(I87/H87)*100</f>
        <v>5.45338518898168</v>
      </c>
      <c r="K87">
        <f t="shared" si="16"/>
        <v>0.79220000000000113</v>
      </c>
      <c r="L87" s="8">
        <f t="shared" si="17"/>
        <v>72.993642310881881</v>
      </c>
      <c r="M87" s="6">
        <f t="shared" si="8"/>
        <v>5.45338518898168</v>
      </c>
      <c r="N87" s="6">
        <f t="shared" si="9"/>
        <v>72.539284364771177</v>
      </c>
      <c r="Q87" s="6" t="e">
        <f t="shared" si="10"/>
        <v>#DIV/0!</v>
      </c>
      <c r="R87" s="6" t="e">
        <f t="shared" si="11"/>
        <v>#DIV/0!</v>
      </c>
      <c r="S87" s="11"/>
      <c r="T87" s="11"/>
      <c r="U87" s="11"/>
    </row>
    <row r="88" spans="1:21" x14ac:dyDescent="0.2">
      <c r="A88" s="16"/>
      <c r="C88">
        <v>3</v>
      </c>
      <c r="D88">
        <v>24.602799999999998</v>
      </c>
      <c r="E88">
        <v>44.7455</v>
      </c>
      <c r="F88">
        <v>25.679200000000002</v>
      </c>
      <c r="G88">
        <v>24.895600000000002</v>
      </c>
      <c r="H88">
        <f t="shared" si="19"/>
        <v>20.142700000000001</v>
      </c>
      <c r="I88">
        <f t="shared" si="15"/>
        <v>1.0764000000000031</v>
      </c>
      <c r="J88" s="8"/>
      <c r="K88">
        <f t="shared" si="16"/>
        <v>0.78359999999999985</v>
      </c>
      <c r="L88" s="8">
        <f t="shared" si="17"/>
        <v>72.798216276476921</v>
      </c>
      <c r="M88" s="6"/>
      <c r="N88" s="6"/>
      <c r="Q88" s="6" t="e">
        <f t="shared" ref="Q88:R95" si="21">AVERAGE(O88:O90)</f>
        <v>#DIV/0!</v>
      </c>
      <c r="R88" s="6" t="e">
        <f t="shared" si="21"/>
        <v>#DIV/0!</v>
      </c>
      <c r="S88" s="11"/>
      <c r="T88" s="11"/>
      <c r="U88" s="11"/>
    </row>
    <row r="89" spans="1:21" x14ac:dyDescent="0.2">
      <c r="A89" s="16"/>
      <c r="C89" t="s">
        <v>119</v>
      </c>
      <c r="D89">
        <v>25.526</v>
      </c>
      <c r="E89">
        <v>46.784399999999998</v>
      </c>
      <c r="F89">
        <v>26.654699999999998</v>
      </c>
      <c r="G89">
        <v>25.844000000000001</v>
      </c>
      <c r="H89">
        <f t="shared" si="19"/>
        <v>21.258399999999998</v>
      </c>
      <c r="I89">
        <f t="shared" si="15"/>
        <v>1.1286999999999985</v>
      </c>
      <c r="J89" s="8"/>
      <c r="K89">
        <f t="shared" si="16"/>
        <v>0.81069999999999709</v>
      </c>
      <c r="L89" s="8">
        <f t="shared" si="17"/>
        <v>71.825994506954743</v>
      </c>
      <c r="M89" s="6"/>
      <c r="N89" s="6"/>
      <c r="Q89" s="6" t="e">
        <f t="shared" si="21"/>
        <v>#DIV/0!</v>
      </c>
      <c r="R89" s="6" t="e">
        <f t="shared" si="21"/>
        <v>#DIV/0!</v>
      </c>
      <c r="S89" s="11"/>
      <c r="T89" s="11"/>
      <c r="U89" s="11"/>
    </row>
    <row r="90" spans="1:21" x14ac:dyDescent="0.2">
      <c r="A90" s="16">
        <v>44526</v>
      </c>
      <c r="B90">
        <v>41</v>
      </c>
      <c r="C90">
        <v>3</v>
      </c>
      <c r="D90">
        <v>24.607900000000001</v>
      </c>
      <c r="E90">
        <v>46.623199999999997</v>
      </c>
      <c r="F90">
        <v>25.778199999999998</v>
      </c>
      <c r="G90">
        <v>24.902100000000001</v>
      </c>
      <c r="H90">
        <f t="shared" si="19"/>
        <v>22.015299999999996</v>
      </c>
      <c r="I90">
        <f t="shared" si="15"/>
        <v>1.1702999999999975</v>
      </c>
      <c r="J90" s="8">
        <f t="shared" si="20"/>
        <v>5.3158485235268094</v>
      </c>
      <c r="K90">
        <f t="shared" si="16"/>
        <v>0.87609999999999744</v>
      </c>
      <c r="L90" s="8">
        <f t="shared" si="17"/>
        <v>74.861146714517588</v>
      </c>
      <c r="M90" s="6">
        <f t="shared" ref="M90:M117" si="22">AVERAGE(J90:J92)</f>
        <v>5.3158485235268094</v>
      </c>
      <c r="N90" s="6">
        <f t="shared" ref="N90:N117" si="23">AVERAGE(L90:L92)</f>
        <v>75.263119173057149</v>
      </c>
      <c r="Q90" s="6" t="e">
        <f t="shared" si="21"/>
        <v>#DIV/0!</v>
      </c>
      <c r="R90" s="6" t="e">
        <f t="shared" si="21"/>
        <v>#DIV/0!</v>
      </c>
      <c r="S90" s="11"/>
      <c r="T90" s="11"/>
      <c r="U90" s="11"/>
    </row>
    <row r="91" spans="1:21" x14ac:dyDescent="0.2">
      <c r="C91">
        <v>14</v>
      </c>
      <c r="D91">
        <v>24.610700000000001</v>
      </c>
      <c r="E91">
        <v>44.582099999999997</v>
      </c>
      <c r="F91">
        <v>25.6693</v>
      </c>
      <c r="G91">
        <v>24.8691</v>
      </c>
      <c r="H91">
        <f t="shared" si="19"/>
        <v>19.971399999999996</v>
      </c>
      <c r="I91">
        <f t="shared" si="15"/>
        <v>1.0585999999999984</v>
      </c>
      <c r="J91" s="8"/>
      <c r="K91">
        <f t="shared" si="16"/>
        <v>0.80020000000000024</v>
      </c>
      <c r="L91" s="8">
        <f t="shared" si="17"/>
        <v>75.590402418288434</v>
      </c>
      <c r="M91" s="6"/>
      <c r="N91" s="6"/>
      <c r="Q91" s="6" t="e">
        <f t="shared" si="21"/>
        <v>#DIV/0!</v>
      </c>
      <c r="R91" s="6" t="e">
        <f t="shared" si="21"/>
        <v>#DIV/0!</v>
      </c>
      <c r="S91" s="11"/>
      <c r="T91" s="11"/>
      <c r="U91" s="11"/>
    </row>
    <row r="92" spans="1:21" x14ac:dyDescent="0.2">
      <c r="C92" t="s">
        <v>29</v>
      </c>
      <c r="D92">
        <v>25.5197</v>
      </c>
      <c r="E92">
        <v>46.380600000000001</v>
      </c>
      <c r="F92">
        <v>26.666799999999999</v>
      </c>
      <c r="G92">
        <v>25.802600000000002</v>
      </c>
      <c r="H92">
        <f t="shared" si="19"/>
        <v>20.860900000000001</v>
      </c>
      <c r="I92">
        <f t="shared" si="15"/>
        <v>1.1470999999999982</v>
      </c>
      <c r="J92" s="8"/>
      <c r="K92">
        <f t="shared" si="16"/>
        <v>0.86419999999999675</v>
      </c>
      <c r="L92" s="8">
        <f t="shared" si="17"/>
        <v>75.337808386365452</v>
      </c>
      <c r="M92" s="6"/>
      <c r="N92" s="6"/>
      <c r="Q92" s="6" t="e">
        <f t="shared" si="21"/>
        <v>#DIV/0!</v>
      </c>
      <c r="R92" s="6" t="e">
        <f t="shared" si="21"/>
        <v>#DIV/0!</v>
      </c>
      <c r="S92" s="11"/>
      <c r="T92" s="11"/>
      <c r="U92" s="11"/>
    </row>
    <row r="93" spans="1:21" x14ac:dyDescent="0.2">
      <c r="A93" s="16">
        <v>44529</v>
      </c>
      <c r="B93">
        <v>44</v>
      </c>
      <c r="C93" t="s">
        <v>163</v>
      </c>
      <c r="D93">
        <v>24.626999999999999</v>
      </c>
      <c r="E93">
        <v>44.529299999999999</v>
      </c>
      <c r="F93">
        <v>25.674199999999999</v>
      </c>
      <c r="G93">
        <v>24.9011</v>
      </c>
      <c r="H93">
        <f t="shared" si="19"/>
        <v>19.9023</v>
      </c>
      <c r="I93">
        <f t="shared" si="15"/>
        <v>1.0472000000000001</v>
      </c>
      <c r="J93" s="8">
        <f t="shared" si="20"/>
        <v>5.2617034212126237</v>
      </c>
      <c r="K93">
        <f t="shared" si="16"/>
        <v>0.77309999999999945</v>
      </c>
      <c r="L93" s="8">
        <f t="shared" si="17"/>
        <v>73.825439266615675</v>
      </c>
      <c r="M93" s="6">
        <f t="shared" si="22"/>
        <v>5.2617034212126237</v>
      </c>
      <c r="N93" s="6">
        <f t="shared" si="23"/>
        <v>73.85078659928017</v>
      </c>
      <c r="Q93" s="6"/>
      <c r="R93" s="6" t="e">
        <f t="shared" si="21"/>
        <v>#DIV/0!</v>
      </c>
      <c r="S93" s="11"/>
      <c r="T93" s="11"/>
      <c r="U93" s="11"/>
    </row>
    <row r="94" spans="1:21" x14ac:dyDescent="0.2">
      <c r="C94">
        <v>6</v>
      </c>
      <c r="D94">
        <v>21.154399999999999</v>
      </c>
      <c r="E94">
        <v>41.758000000000003</v>
      </c>
      <c r="F94">
        <v>22.233799999999999</v>
      </c>
      <c r="G94">
        <v>21.433299999999999</v>
      </c>
      <c r="H94">
        <f t="shared" si="19"/>
        <v>20.603600000000004</v>
      </c>
      <c r="I94">
        <f t="shared" si="15"/>
        <v>1.0793999999999997</v>
      </c>
      <c r="J94" s="8"/>
      <c r="K94">
        <f t="shared" si="16"/>
        <v>0.80049999999999955</v>
      </c>
      <c r="L94" s="8">
        <f t="shared" si="17"/>
        <v>74.161571243283291</v>
      </c>
      <c r="M94" s="6"/>
      <c r="N94" s="6"/>
      <c r="Q94" s="6"/>
      <c r="R94" s="6" t="e">
        <f t="shared" si="21"/>
        <v>#DIV/0!</v>
      </c>
      <c r="S94" s="11"/>
      <c r="T94" s="11"/>
      <c r="U94" s="11"/>
    </row>
    <row r="95" spans="1:21" x14ac:dyDescent="0.2">
      <c r="C95">
        <v>25</v>
      </c>
      <c r="D95">
        <v>25.697600000000001</v>
      </c>
      <c r="E95">
        <v>48.0623</v>
      </c>
      <c r="F95">
        <v>26.8843</v>
      </c>
      <c r="G95">
        <v>26.011299999999999</v>
      </c>
      <c r="H95">
        <f t="shared" si="19"/>
        <v>22.364699999999999</v>
      </c>
      <c r="I95">
        <f t="shared" si="15"/>
        <v>1.1866999999999983</v>
      </c>
      <c r="J95" s="8"/>
      <c r="K95">
        <f t="shared" si="16"/>
        <v>0.87300000000000111</v>
      </c>
      <c r="L95" s="8">
        <f t="shared" si="17"/>
        <v>73.565349287941544</v>
      </c>
      <c r="M95" s="6"/>
      <c r="N95" s="6"/>
      <c r="Q95" s="6"/>
      <c r="R95" s="6" t="e">
        <f t="shared" si="21"/>
        <v>#DIV/0!</v>
      </c>
      <c r="S95" s="11"/>
      <c r="T95" s="11"/>
      <c r="U95" s="11"/>
    </row>
    <row r="96" spans="1:21" x14ac:dyDescent="0.2">
      <c r="A96" s="16">
        <v>44529</v>
      </c>
      <c r="B96">
        <v>44</v>
      </c>
      <c r="C96">
        <v>31</v>
      </c>
      <c r="D96">
        <v>25.233899999999998</v>
      </c>
      <c r="E96">
        <v>46.370699999999999</v>
      </c>
      <c r="F96">
        <v>26.519200000000001</v>
      </c>
      <c r="G96">
        <v>25.5869</v>
      </c>
      <c r="H96">
        <f t="shared" si="19"/>
        <v>21.136800000000001</v>
      </c>
      <c r="I96">
        <f t="shared" si="15"/>
        <v>1.285300000000003</v>
      </c>
      <c r="J96" s="8">
        <f t="shared" si="20"/>
        <v>6.0808637068998284</v>
      </c>
      <c r="K96">
        <f t="shared" si="16"/>
        <v>0.93230000000000146</v>
      </c>
      <c r="L96" s="8">
        <f t="shared" si="17"/>
        <v>72.535594802769722</v>
      </c>
      <c r="M96" s="6">
        <f t="shared" si="22"/>
        <v>6.0808637068998284</v>
      </c>
      <c r="N96" s="6">
        <f t="shared" si="23"/>
        <v>71.908490108710566</v>
      </c>
      <c r="Q96" s="6"/>
      <c r="R96" s="6"/>
      <c r="S96" s="11"/>
      <c r="T96" s="11"/>
      <c r="U96" s="11"/>
    </row>
    <row r="97" spans="1:21" x14ac:dyDescent="0.2">
      <c r="C97">
        <v>12</v>
      </c>
      <c r="D97">
        <v>25.639299999999999</v>
      </c>
      <c r="E97">
        <v>46.154699999999998</v>
      </c>
      <c r="F97">
        <v>26.854600000000001</v>
      </c>
      <c r="G97">
        <v>25.980399999999999</v>
      </c>
      <c r="H97">
        <f t="shared" si="19"/>
        <v>20.5154</v>
      </c>
      <c r="I97">
        <f t="shared" si="15"/>
        <v>1.2153000000000027</v>
      </c>
      <c r="J97" s="8"/>
      <c r="K97">
        <f t="shared" si="16"/>
        <v>0.87420000000000186</v>
      </c>
      <c r="L97" s="8">
        <f t="shared" si="17"/>
        <v>71.93285608491729</v>
      </c>
      <c r="M97" s="6"/>
      <c r="N97" s="6"/>
      <c r="Q97" s="6"/>
      <c r="R97" s="6"/>
      <c r="S97" s="11"/>
      <c r="T97" s="11"/>
      <c r="U97" s="11"/>
    </row>
    <row r="98" spans="1:21" x14ac:dyDescent="0.2">
      <c r="C98" t="s">
        <v>98</v>
      </c>
      <c r="D98">
        <v>41.4878</v>
      </c>
      <c r="E98">
        <v>60.7851</v>
      </c>
      <c r="F98">
        <v>42.645299999999999</v>
      </c>
      <c r="G98">
        <v>41.820500000000003</v>
      </c>
      <c r="H98">
        <f t="shared" si="19"/>
        <v>19.2973</v>
      </c>
      <c r="I98">
        <f t="shared" si="15"/>
        <v>1.1574999999999989</v>
      </c>
      <c r="J98" s="8"/>
      <c r="K98">
        <f t="shared" si="16"/>
        <v>0.8247999999999962</v>
      </c>
      <c r="L98" s="8">
        <f t="shared" si="17"/>
        <v>71.257019438444672</v>
      </c>
      <c r="M98" s="6"/>
      <c r="N98" s="6"/>
      <c r="Q98" s="6"/>
      <c r="R98" s="6"/>
      <c r="S98" s="11"/>
      <c r="T98" s="11"/>
      <c r="U98" s="11"/>
    </row>
    <row r="99" spans="1:21" x14ac:dyDescent="0.2">
      <c r="A99" s="16">
        <v>44531</v>
      </c>
      <c r="B99">
        <v>46</v>
      </c>
      <c r="C99">
        <v>6</v>
      </c>
      <c r="D99">
        <v>21.174099999999999</v>
      </c>
      <c r="E99">
        <v>42.043599999999998</v>
      </c>
      <c r="F99">
        <v>22.446999999999999</v>
      </c>
      <c r="G99">
        <v>21.5502</v>
      </c>
      <c r="H99">
        <f t="shared" si="19"/>
        <v>20.869499999999999</v>
      </c>
      <c r="I99">
        <f t="shared" si="15"/>
        <v>1.2728999999999999</v>
      </c>
      <c r="J99" s="8">
        <f t="shared" si="20"/>
        <v>6.0993315604111258</v>
      </c>
      <c r="K99">
        <f t="shared" si="16"/>
        <v>0.89679999999999893</v>
      </c>
      <c r="L99" s="8">
        <f t="shared" si="17"/>
        <v>70.453295624165207</v>
      </c>
      <c r="M99" s="6">
        <f t="shared" si="22"/>
        <v>6.0993315604111258</v>
      </c>
      <c r="N99" s="6">
        <f t="shared" si="23"/>
        <v>69.482798128941482</v>
      </c>
      <c r="Q99" s="6"/>
      <c r="R99" s="6"/>
      <c r="S99" s="11"/>
      <c r="T99" s="11"/>
      <c r="U99" s="11"/>
    </row>
    <row r="100" spans="1:21" x14ac:dyDescent="0.2">
      <c r="C100" t="s">
        <v>171</v>
      </c>
      <c r="D100">
        <v>43.671100000000003</v>
      </c>
      <c r="E100">
        <v>64.395399999999995</v>
      </c>
      <c r="F100">
        <v>44.964599999999997</v>
      </c>
      <c r="G100">
        <v>44.075800000000001</v>
      </c>
      <c r="H100">
        <f t="shared" si="19"/>
        <v>20.724299999999992</v>
      </c>
      <c r="I100">
        <f t="shared" si="15"/>
        <v>1.2934999999999945</v>
      </c>
      <c r="J100" s="8"/>
      <c r="K100">
        <f t="shared" si="16"/>
        <v>0.88879999999999626</v>
      </c>
      <c r="L100" s="8">
        <f t="shared" si="17"/>
        <v>68.712794742945491</v>
      </c>
      <c r="M100" s="6"/>
      <c r="N100" s="6"/>
      <c r="Q100" s="6"/>
      <c r="R100" s="6"/>
      <c r="S100" s="11"/>
      <c r="T100" s="11"/>
      <c r="U100" s="11"/>
    </row>
    <row r="101" spans="1:21" x14ac:dyDescent="0.2">
      <c r="C101" t="s">
        <v>98</v>
      </c>
      <c r="D101">
        <v>41.511000000000003</v>
      </c>
      <c r="E101">
        <v>62.889699999999998</v>
      </c>
      <c r="F101">
        <v>42.809600000000003</v>
      </c>
      <c r="G101">
        <v>41.9099</v>
      </c>
      <c r="H101">
        <f t="shared" si="19"/>
        <v>21.378699999999995</v>
      </c>
      <c r="I101">
        <f t="shared" si="15"/>
        <v>1.2986000000000004</v>
      </c>
      <c r="J101" s="8"/>
      <c r="K101">
        <f t="shared" si="16"/>
        <v>0.89970000000000283</v>
      </c>
      <c r="L101" s="8">
        <f t="shared" si="17"/>
        <v>69.282304019713735</v>
      </c>
      <c r="M101" s="6"/>
      <c r="N101" s="6"/>
      <c r="Q101" s="6"/>
      <c r="R101" s="6"/>
      <c r="S101" s="11"/>
      <c r="T101" s="11"/>
      <c r="U101" s="11"/>
    </row>
    <row r="102" spans="1:21" x14ac:dyDescent="0.2">
      <c r="A102" s="16">
        <v>44531</v>
      </c>
      <c r="B102">
        <v>46</v>
      </c>
      <c r="C102" t="s">
        <v>163</v>
      </c>
      <c r="D102">
        <v>24.6374</v>
      </c>
      <c r="E102">
        <v>44.896500000000003</v>
      </c>
      <c r="F102">
        <v>25.901700000000002</v>
      </c>
      <c r="G102">
        <v>24.981100000000001</v>
      </c>
      <c r="H102">
        <f t="shared" si="19"/>
        <v>20.259100000000004</v>
      </c>
      <c r="I102">
        <f t="shared" si="15"/>
        <v>1.2643000000000022</v>
      </c>
      <c r="J102" s="8">
        <f t="shared" si="20"/>
        <v>6.2406523488210333</v>
      </c>
      <c r="K102">
        <f t="shared" si="16"/>
        <v>0.92060000000000031</v>
      </c>
      <c r="L102" s="8">
        <f t="shared" si="17"/>
        <v>72.814996440718076</v>
      </c>
      <c r="M102" s="6">
        <f t="shared" si="22"/>
        <v>6.2406523488210333</v>
      </c>
      <c r="N102" s="6">
        <f>AVERAGE(L102:L104)</f>
        <v>73.605479373781449</v>
      </c>
      <c r="Q102" s="6"/>
      <c r="R102" s="6"/>
      <c r="S102" s="11"/>
      <c r="T102" s="11"/>
      <c r="U102" s="11"/>
    </row>
    <row r="103" spans="1:21" x14ac:dyDescent="0.2">
      <c r="C103">
        <v>25</v>
      </c>
      <c r="D103">
        <v>25.808199999999999</v>
      </c>
      <c r="E103">
        <v>46.469200000000001</v>
      </c>
      <c r="F103">
        <v>27.404900000000001</v>
      </c>
      <c r="G103">
        <v>26.071200000000001</v>
      </c>
      <c r="H103">
        <f>(E103-D103)</f>
        <v>20.661000000000001</v>
      </c>
      <c r="I103">
        <f>(F103-D103)</f>
        <v>1.596700000000002</v>
      </c>
      <c r="J103" s="8"/>
      <c r="K103">
        <f t="shared" si="16"/>
        <v>1.3337000000000003</v>
      </c>
      <c r="L103" s="8">
        <f>(K103/I103)*100</f>
        <v>83.528527588150482</v>
      </c>
      <c r="M103" s="6"/>
      <c r="N103" s="6"/>
      <c r="Q103" s="6"/>
      <c r="R103" s="6"/>
      <c r="S103" s="11"/>
      <c r="T103" s="11"/>
      <c r="U103" s="11"/>
    </row>
    <row r="104" spans="1:21" x14ac:dyDescent="0.2">
      <c r="C104">
        <v>100</v>
      </c>
      <c r="D104">
        <v>25.484200000000001</v>
      </c>
      <c r="E104">
        <v>47.305199999999999</v>
      </c>
      <c r="F104">
        <v>27.021899999999999</v>
      </c>
      <c r="G104">
        <v>26.0305</v>
      </c>
      <c r="H104">
        <f t="shared" si="19"/>
        <v>21.820999999999998</v>
      </c>
      <c r="I104">
        <f>(F104-D104)</f>
        <v>1.5376999999999974</v>
      </c>
      <c r="J104" s="8"/>
      <c r="K104">
        <f t="shared" si="16"/>
        <v>0.99139999999999873</v>
      </c>
      <c r="L104" s="8">
        <f t="shared" si="17"/>
        <v>64.472914092475804</v>
      </c>
      <c r="M104" s="6"/>
      <c r="N104" s="6"/>
      <c r="Q104" s="6"/>
      <c r="R104" s="6"/>
      <c r="S104" s="11"/>
      <c r="T104" s="11"/>
      <c r="U104" s="11"/>
    </row>
    <row r="105" spans="1:21" x14ac:dyDescent="0.2">
      <c r="A105" s="16">
        <v>44533</v>
      </c>
      <c r="B105">
        <v>48</v>
      </c>
      <c r="C105">
        <v>10</v>
      </c>
      <c r="D105">
        <v>36.438099999999999</v>
      </c>
      <c r="E105">
        <v>57.714100000000002</v>
      </c>
      <c r="F105">
        <v>37.458500000000001</v>
      </c>
      <c r="G105">
        <v>36.648099999999999</v>
      </c>
      <c r="H105">
        <f t="shared" si="19"/>
        <v>21.276000000000003</v>
      </c>
      <c r="I105">
        <f t="shared" si="15"/>
        <v>1.0204000000000022</v>
      </c>
      <c r="J105" s="8">
        <f>(I105/H105)*100</f>
        <v>4.7960142884000847</v>
      </c>
      <c r="K105">
        <f t="shared" si="16"/>
        <v>0.81040000000000134</v>
      </c>
      <c r="L105" s="8">
        <f t="shared" si="17"/>
        <v>79.419835358682832</v>
      </c>
      <c r="M105" s="6">
        <f t="shared" si="22"/>
        <v>4.7960142884000847</v>
      </c>
      <c r="N105" s="6">
        <f t="shared" si="23"/>
        <v>71.35219552446874</v>
      </c>
      <c r="Q105" s="6"/>
      <c r="R105" s="6"/>
      <c r="S105" s="11"/>
      <c r="T105" s="11"/>
      <c r="U105" s="11"/>
    </row>
    <row r="106" spans="1:21" x14ac:dyDescent="0.2">
      <c r="C106" t="s">
        <v>179</v>
      </c>
      <c r="D106">
        <v>20.5992</v>
      </c>
      <c r="E106">
        <v>41.954999999999998</v>
      </c>
      <c r="F106">
        <v>21.895800000000001</v>
      </c>
      <c r="G106">
        <v>21.0337</v>
      </c>
      <c r="H106">
        <f t="shared" si="19"/>
        <v>21.355799999999999</v>
      </c>
      <c r="I106">
        <f t="shared" si="15"/>
        <v>1.2966000000000015</v>
      </c>
      <c r="J106" s="8"/>
      <c r="K106">
        <f t="shared" si="16"/>
        <v>0.86210000000000164</v>
      </c>
      <c r="L106" s="8">
        <f t="shared" si="17"/>
        <v>66.48927965448101</v>
      </c>
      <c r="M106" s="6"/>
      <c r="N106" s="6"/>
      <c r="Q106" s="6"/>
      <c r="R106" s="6"/>
      <c r="S106" s="11"/>
      <c r="T106" s="11"/>
      <c r="U106" s="11"/>
    </row>
    <row r="107" spans="1:21" x14ac:dyDescent="0.2">
      <c r="C107">
        <v>87</v>
      </c>
      <c r="D107">
        <v>22.8841</v>
      </c>
      <c r="E107">
        <v>42.752299999999998</v>
      </c>
      <c r="F107">
        <v>24.0884</v>
      </c>
      <c r="G107">
        <v>23.267700000000001</v>
      </c>
      <c r="H107">
        <f t="shared" si="19"/>
        <v>19.868199999999998</v>
      </c>
      <c r="I107">
        <f t="shared" si="15"/>
        <v>1.2042999999999999</v>
      </c>
      <c r="J107" s="8"/>
      <c r="K107">
        <f t="shared" si="16"/>
        <v>0.82069999999999865</v>
      </c>
      <c r="L107" s="8">
        <f t="shared" si="17"/>
        <v>68.147471560242352</v>
      </c>
      <c r="M107" s="6"/>
      <c r="N107" s="6"/>
      <c r="Q107" s="6"/>
      <c r="R107" s="6"/>
      <c r="S107" s="11"/>
      <c r="T107" s="11"/>
      <c r="U107" s="11"/>
    </row>
    <row r="108" spans="1:21" x14ac:dyDescent="0.2">
      <c r="A108" s="16">
        <v>44533</v>
      </c>
      <c r="B108">
        <v>48</v>
      </c>
      <c r="C108">
        <v>100</v>
      </c>
      <c r="D108">
        <v>25.647400000000001</v>
      </c>
      <c r="E108">
        <v>47.764000000000003</v>
      </c>
      <c r="F108">
        <v>27.026700000000002</v>
      </c>
      <c r="G108">
        <v>27.026700000000002</v>
      </c>
      <c r="H108">
        <f t="shared" si="19"/>
        <v>22.116600000000002</v>
      </c>
      <c r="I108">
        <f t="shared" si="15"/>
        <v>1.3793000000000006</v>
      </c>
      <c r="J108" s="8">
        <f t="shared" si="20"/>
        <v>6.2364920466979576</v>
      </c>
      <c r="K108">
        <f t="shared" si="16"/>
        <v>0</v>
      </c>
      <c r="L108" s="8">
        <f t="shared" si="17"/>
        <v>0</v>
      </c>
      <c r="M108" s="6">
        <f t="shared" si="22"/>
        <v>6.2364920466979576</v>
      </c>
      <c r="N108" s="6">
        <f t="shared" si="23"/>
        <v>0</v>
      </c>
      <c r="Q108" s="6"/>
      <c r="R108" s="6"/>
      <c r="S108" s="11"/>
      <c r="T108" s="11"/>
      <c r="U108" s="11"/>
    </row>
    <row r="109" spans="1:21" x14ac:dyDescent="0.2">
      <c r="C109" t="s">
        <v>169</v>
      </c>
      <c r="D109">
        <v>34.047600000000003</v>
      </c>
      <c r="E109">
        <v>54.087499999999999</v>
      </c>
      <c r="F109">
        <v>35.295400000000001</v>
      </c>
      <c r="G109">
        <v>35.295400000000001</v>
      </c>
      <c r="H109">
        <f t="shared" si="19"/>
        <v>20.039899999999996</v>
      </c>
      <c r="I109">
        <f t="shared" si="15"/>
        <v>1.247799999999998</v>
      </c>
      <c r="J109" s="8"/>
      <c r="K109">
        <f t="shared" si="16"/>
        <v>0</v>
      </c>
      <c r="L109" s="8">
        <f t="shared" si="17"/>
        <v>0</v>
      </c>
      <c r="M109" s="6"/>
      <c r="N109" s="6"/>
      <c r="Q109" s="6"/>
      <c r="R109" s="6"/>
      <c r="S109" s="11"/>
      <c r="T109" s="11"/>
      <c r="U109" s="11"/>
    </row>
    <row r="110" spans="1:21" x14ac:dyDescent="0.2">
      <c r="C110">
        <v>6</v>
      </c>
      <c r="D110">
        <v>21.1463</v>
      </c>
      <c r="E110">
        <v>42.708500000000001</v>
      </c>
      <c r="F110">
        <v>22.485800000000001</v>
      </c>
      <c r="G110">
        <v>22.485800000000001</v>
      </c>
      <c r="H110">
        <f t="shared" si="19"/>
        <v>21.562200000000001</v>
      </c>
      <c r="I110">
        <f t="shared" si="15"/>
        <v>1.339500000000001</v>
      </c>
      <c r="J110" s="8"/>
      <c r="K110">
        <f t="shared" si="16"/>
        <v>0</v>
      </c>
      <c r="L110" s="8">
        <f t="shared" si="17"/>
        <v>0</v>
      </c>
      <c r="M110" s="6"/>
      <c r="N110" s="6"/>
      <c r="Q110" s="6"/>
      <c r="R110" s="6"/>
      <c r="S110" s="11"/>
      <c r="T110" s="11"/>
      <c r="U110" s="11"/>
    </row>
    <row r="111" spans="1:21" x14ac:dyDescent="0.2">
      <c r="A111" s="16">
        <v>44535</v>
      </c>
      <c r="B111">
        <v>51</v>
      </c>
      <c r="C111" t="s">
        <v>119</v>
      </c>
      <c r="D111">
        <v>25.529499999999999</v>
      </c>
      <c r="E111">
        <v>45.822600000000001</v>
      </c>
      <c r="F111">
        <v>26.686900000000001</v>
      </c>
      <c r="H111">
        <f t="shared" si="19"/>
        <v>20.293100000000003</v>
      </c>
      <c r="I111">
        <f t="shared" si="15"/>
        <v>1.1574000000000026</v>
      </c>
      <c r="J111" s="8">
        <f>(I111/H111)*100</f>
        <v>5.7034164321863221</v>
      </c>
      <c r="K111">
        <f t="shared" si="16"/>
        <v>26.686900000000001</v>
      </c>
      <c r="L111" s="8">
        <f t="shared" si="17"/>
        <v>2305.7629168826629</v>
      </c>
      <c r="M111" s="6">
        <f t="shared" si="22"/>
        <v>5.7034164321863221</v>
      </c>
      <c r="N111" s="6">
        <f>AVERAGE(L111:L113)</f>
        <v>1979.9591876351833</v>
      </c>
      <c r="Q111" s="6"/>
      <c r="R111" s="6"/>
      <c r="S111" s="11"/>
      <c r="T111" s="11"/>
      <c r="U111" s="11"/>
    </row>
    <row r="112" spans="1:21" x14ac:dyDescent="0.2">
      <c r="C112" t="s">
        <v>181</v>
      </c>
      <c r="D112">
        <v>22.056100000000001</v>
      </c>
      <c r="E112">
        <v>42.526200000000003</v>
      </c>
      <c r="F112">
        <v>23.2346</v>
      </c>
      <c r="H112">
        <f t="shared" si="19"/>
        <v>20.470100000000002</v>
      </c>
      <c r="I112">
        <f t="shared" si="15"/>
        <v>1.1784999999999997</v>
      </c>
      <c r="J112" s="8"/>
      <c r="K112">
        <f t="shared" si="16"/>
        <v>23.2346</v>
      </c>
      <c r="L112" s="8">
        <f t="shared" si="17"/>
        <v>1971.5400933389908</v>
      </c>
      <c r="M112" s="6"/>
      <c r="N112" s="6" t="e">
        <f t="shared" si="23"/>
        <v>#DIV/0!</v>
      </c>
      <c r="Q112" s="6"/>
      <c r="R112" s="6"/>
      <c r="S112" s="11"/>
      <c r="T112" s="11"/>
      <c r="U112" s="11"/>
    </row>
    <row r="113" spans="1:21" x14ac:dyDescent="0.2">
      <c r="C113" t="s">
        <v>182</v>
      </c>
      <c r="D113">
        <v>18.863399999999999</v>
      </c>
      <c r="E113">
        <v>39.893000000000001</v>
      </c>
      <c r="F113">
        <v>20.070599999999999</v>
      </c>
      <c r="H113">
        <f t="shared" si="19"/>
        <v>21.029600000000002</v>
      </c>
      <c r="I113">
        <f t="shared" si="15"/>
        <v>1.2072000000000003</v>
      </c>
      <c r="J113" s="8"/>
      <c r="K113">
        <f t="shared" si="16"/>
        <v>20.070599999999999</v>
      </c>
      <c r="L113" s="8">
        <f t="shared" si="17"/>
        <v>1662.5745526838962</v>
      </c>
      <c r="M113" s="6"/>
      <c r="N113" s="6" t="e">
        <f t="shared" si="23"/>
        <v>#DIV/0!</v>
      </c>
      <c r="Q113" s="6"/>
      <c r="R113" s="6"/>
      <c r="S113" s="11"/>
      <c r="T113" s="11"/>
      <c r="U113" s="11"/>
    </row>
    <row r="114" spans="1:21" x14ac:dyDescent="0.2">
      <c r="A114" s="16">
        <v>44535</v>
      </c>
      <c r="B114">
        <v>51</v>
      </c>
      <c r="C114" t="s">
        <v>178</v>
      </c>
      <c r="D114">
        <v>24.618099999999998</v>
      </c>
      <c r="E114">
        <v>48.689700000000002</v>
      </c>
      <c r="J114" s="8" t="e">
        <f t="shared" si="20"/>
        <v>#DIV/0!</v>
      </c>
      <c r="K114">
        <f t="shared" si="16"/>
        <v>24.618099999999998</v>
      </c>
      <c r="L114" s="8" t="e">
        <f t="shared" si="17"/>
        <v>#DIV/0!</v>
      </c>
      <c r="M114" s="6"/>
      <c r="N114" s="6" t="e">
        <f t="shared" si="23"/>
        <v>#DIV/0!</v>
      </c>
      <c r="Q114" s="6"/>
      <c r="R114" s="6"/>
      <c r="S114" s="11"/>
      <c r="T114" s="11"/>
      <c r="U114" s="11"/>
    </row>
    <row r="115" spans="1:21" x14ac:dyDescent="0.2">
      <c r="C115" t="s">
        <v>183</v>
      </c>
      <c r="D115">
        <v>25.514199999999999</v>
      </c>
      <c r="E115">
        <v>47.5032</v>
      </c>
      <c r="J115" s="8" t="e">
        <f t="shared" si="20"/>
        <v>#DIV/0!</v>
      </c>
      <c r="K115">
        <f t="shared" si="16"/>
        <v>25.514199999999999</v>
      </c>
      <c r="L115" s="8" t="e">
        <f t="shared" si="17"/>
        <v>#DIV/0!</v>
      </c>
      <c r="M115" s="6"/>
      <c r="N115" s="6" t="e">
        <f t="shared" si="23"/>
        <v>#DIV/0!</v>
      </c>
      <c r="Q115" s="6"/>
      <c r="R115" s="6"/>
      <c r="S115" s="11"/>
      <c r="T115" s="11"/>
      <c r="U115" s="11"/>
    </row>
    <row r="116" spans="1:21" x14ac:dyDescent="0.2">
      <c r="C116" t="s">
        <v>172</v>
      </c>
      <c r="D116">
        <v>42.233800000000002</v>
      </c>
      <c r="E116">
        <v>64.090299999999999</v>
      </c>
      <c r="J116" s="8" t="e">
        <f t="shared" si="20"/>
        <v>#DIV/0!</v>
      </c>
      <c r="K116">
        <f t="shared" si="16"/>
        <v>42.233800000000002</v>
      </c>
      <c r="L116" s="8" t="e">
        <f t="shared" si="17"/>
        <v>#DIV/0!</v>
      </c>
      <c r="M116" s="6" t="e">
        <f t="shared" si="22"/>
        <v>#DIV/0!</v>
      </c>
      <c r="N116" s="6" t="e">
        <f t="shared" si="23"/>
        <v>#DIV/0!</v>
      </c>
      <c r="Q116" s="6"/>
      <c r="R116" s="6"/>
      <c r="S116" s="11"/>
      <c r="T116" s="11"/>
      <c r="U116" s="11"/>
    </row>
    <row r="117" spans="1:21" x14ac:dyDescent="0.2">
      <c r="A117" s="16"/>
      <c r="J117" s="8" t="e">
        <f t="shared" si="20"/>
        <v>#DIV/0!</v>
      </c>
      <c r="K117">
        <f t="shared" si="16"/>
        <v>0</v>
      </c>
      <c r="L117" s="8" t="e">
        <f t="shared" si="17"/>
        <v>#DIV/0!</v>
      </c>
      <c r="M117" s="6" t="e">
        <f t="shared" si="22"/>
        <v>#DIV/0!</v>
      </c>
      <c r="N117" s="6" t="e">
        <f t="shared" si="23"/>
        <v>#DIV/0!</v>
      </c>
      <c r="Q117" s="6"/>
      <c r="R117" s="6"/>
      <c r="S117" s="11"/>
      <c r="T117" s="11"/>
      <c r="U117" s="11"/>
    </row>
    <row r="118" spans="1:21" x14ac:dyDescent="0.2">
      <c r="J118" s="8"/>
      <c r="L118" s="8"/>
      <c r="M118" s="6"/>
      <c r="N118" s="6"/>
      <c r="Q118" s="6"/>
      <c r="R118" s="6"/>
      <c r="S118" s="11"/>
      <c r="T118" s="11"/>
      <c r="U118" s="11"/>
    </row>
    <row r="119" spans="1:21" x14ac:dyDescent="0.2">
      <c r="J119" s="8"/>
      <c r="L119" s="8"/>
      <c r="M119" s="6"/>
      <c r="N119" s="6"/>
      <c r="Q119" s="6"/>
      <c r="R119" s="6"/>
      <c r="S119" s="11"/>
      <c r="T119" s="11"/>
      <c r="U119" s="11"/>
    </row>
    <row r="120" spans="1:21" x14ac:dyDescent="0.2">
      <c r="A120" s="16"/>
      <c r="J120" s="8"/>
      <c r="L120" s="8"/>
      <c r="M120" s="6"/>
      <c r="N120" s="6"/>
      <c r="Q120" s="6"/>
      <c r="R120" s="6"/>
      <c r="S120" s="11"/>
      <c r="T120" s="11"/>
      <c r="U120" s="11"/>
    </row>
    <row r="121" spans="1:21" x14ac:dyDescent="0.2">
      <c r="J121" s="8"/>
      <c r="L121" s="8"/>
      <c r="M121" s="6"/>
      <c r="N121" s="6"/>
      <c r="Q121" s="6"/>
      <c r="R121" s="6"/>
      <c r="S121" s="11"/>
      <c r="T121" s="11"/>
      <c r="U121" s="11"/>
    </row>
    <row r="122" spans="1:21" x14ac:dyDescent="0.2">
      <c r="J122" s="8"/>
      <c r="L122" s="8"/>
      <c r="M122" s="6"/>
      <c r="N122" s="6"/>
      <c r="Q122" s="6"/>
      <c r="R122" s="6"/>
      <c r="S122" s="11"/>
      <c r="T122" s="11"/>
      <c r="U122" s="11"/>
    </row>
    <row r="123" spans="1:21" x14ac:dyDescent="0.2">
      <c r="A123" s="16"/>
      <c r="J123" s="8"/>
      <c r="L123" s="8"/>
      <c r="M123" s="6"/>
      <c r="N123" s="6"/>
      <c r="Q123" s="6"/>
      <c r="R123" s="6"/>
      <c r="S123" s="11"/>
      <c r="T123" s="11"/>
      <c r="U123" s="11"/>
    </row>
    <row r="124" spans="1:21" x14ac:dyDescent="0.2">
      <c r="J124" s="8"/>
      <c r="L124" s="8"/>
      <c r="M124" s="6"/>
      <c r="N124" s="6"/>
      <c r="Q124" s="6"/>
      <c r="R124" s="6"/>
      <c r="S124" s="11"/>
      <c r="T124" s="11"/>
      <c r="U124" s="11"/>
    </row>
    <row r="125" spans="1:21" x14ac:dyDescent="0.2">
      <c r="J125" s="8"/>
      <c r="L125" s="8"/>
      <c r="M125" s="6"/>
      <c r="N125" s="6"/>
      <c r="Q125" s="6"/>
      <c r="R125" s="6"/>
      <c r="S125" s="11"/>
      <c r="T125" s="11"/>
      <c r="U125" s="11"/>
    </row>
    <row r="126" spans="1:21" x14ac:dyDescent="0.2">
      <c r="A126" s="16"/>
      <c r="J126" s="8"/>
      <c r="L126" s="8"/>
      <c r="M126" s="6"/>
      <c r="N126" s="6"/>
      <c r="Q126" s="6"/>
      <c r="R126" s="6"/>
      <c r="S126" s="11"/>
      <c r="T126" s="11"/>
      <c r="U126" s="11"/>
    </row>
    <row r="127" spans="1:21" x14ac:dyDescent="0.2">
      <c r="J127" s="8"/>
      <c r="L127" s="8"/>
      <c r="M127" s="6"/>
      <c r="N127" s="6"/>
      <c r="Q127" s="6"/>
      <c r="R127" s="6"/>
      <c r="S127" s="11"/>
      <c r="T127" s="11"/>
      <c r="U127" s="11"/>
    </row>
    <row r="128" spans="1:21" x14ac:dyDescent="0.2">
      <c r="J128" s="8"/>
      <c r="L128" s="8"/>
      <c r="M128" s="6"/>
      <c r="N128" s="6"/>
      <c r="Q128" s="6"/>
      <c r="R128" s="6"/>
      <c r="S128" s="11"/>
      <c r="T128" s="11"/>
      <c r="U128" s="11"/>
    </row>
    <row r="129" spans="1:21" x14ac:dyDescent="0.2">
      <c r="A129" s="16"/>
      <c r="J129" s="8"/>
      <c r="L129" s="8"/>
      <c r="M129" s="6"/>
      <c r="N129" s="6"/>
      <c r="Q129" s="6"/>
      <c r="R129" s="6"/>
      <c r="S129" s="11"/>
      <c r="T129" s="11"/>
      <c r="U129" s="11"/>
    </row>
    <row r="130" spans="1:21" x14ac:dyDescent="0.2">
      <c r="J130" s="8"/>
      <c r="L130" s="8"/>
      <c r="M130" s="6"/>
      <c r="N130" s="6"/>
      <c r="Q130" s="6"/>
      <c r="R130" s="6"/>
      <c r="S130" s="11"/>
      <c r="T130" s="11"/>
      <c r="U130" s="11"/>
    </row>
    <row r="131" spans="1:21" x14ac:dyDescent="0.2">
      <c r="J131" s="8"/>
      <c r="L131" s="8"/>
      <c r="M131" s="6"/>
      <c r="N131" s="6"/>
      <c r="Q131" s="6"/>
      <c r="R131" s="6"/>
      <c r="S131" s="11"/>
      <c r="T131" s="11"/>
      <c r="U131" s="11"/>
    </row>
    <row r="132" spans="1:21" x14ac:dyDescent="0.2">
      <c r="A132" s="16"/>
      <c r="J132" s="8"/>
      <c r="L132" s="8"/>
      <c r="M132" s="6"/>
      <c r="N132" s="6"/>
      <c r="Q132" s="6"/>
      <c r="R132" s="6"/>
      <c r="S132" s="11"/>
      <c r="T132" s="11"/>
      <c r="U132" s="11"/>
    </row>
    <row r="133" spans="1:21" x14ac:dyDescent="0.2">
      <c r="J133" s="8"/>
      <c r="L133" s="8"/>
      <c r="M133" s="6"/>
      <c r="N133" s="6"/>
      <c r="Q133" s="6"/>
      <c r="R133" s="6"/>
      <c r="S133" s="11"/>
      <c r="T133" s="11"/>
      <c r="U133" s="11"/>
    </row>
    <row r="134" spans="1:21" x14ac:dyDescent="0.2">
      <c r="J134" s="8"/>
      <c r="L134" s="8"/>
      <c r="M134" s="6"/>
      <c r="N134" s="6"/>
      <c r="Q134" s="6"/>
      <c r="R134" s="6"/>
      <c r="S134" s="11"/>
      <c r="T134" s="11"/>
      <c r="U134" s="11"/>
    </row>
    <row r="135" spans="1:21" x14ac:dyDescent="0.2">
      <c r="A135" s="16"/>
      <c r="J135" s="8"/>
      <c r="L135" s="8"/>
      <c r="M135" s="6"/>
      <c r="N135" s="6"/>
      <c r="Q135" s="6"/>
      <c r="R135" s="6"/>
      <c r="S135" s="11"/>
      <c r="T135" s="11"/>
      <c r="U135" s="11"/>
    </row>
    <row r="136" spans="1:21" x14ac:dyDescent="0.2">
      <c r="J136" s="8"/>
      <c r="L136" s="8"/>
      <c r="M136" s="6"/>
      <c r="N136" s="6"/>
      <c r="Q136" s="6"/>
      <c r="R136" s="6"/>
      <c r="S136" s="11"/>
      <c r="T136" s="11"/>
      <c r="U136" s="11"/>
    </row>
    <row r="137" spans="1:21" x14ac:dyDescent="0.2">
      <c r="J137" s="8"/>
      <c r="L137" s="8"/>
      <c r="M137" s="6"/>
      <c r="N137" s="6"/>
      <c r="Q137" s="6"/>
      <c r="R137" s="6"/>
      <c r="S137" s="11"/>
      <c r="T137" s="11"/>
      <c r="U137" s="11"/>
    </row>
    <row r="138" spans="1:21" x14ac:dyDescent="0.2">
      <c r="A138" s="16"/>
      <c r="J138" s="8"/>
      <c r="L138" s="8"/>
      <c r="M138" s="6"/>
      <c r="N138" s="6"/>
      <c r="Q138" s="6"/>
      <c r="R138" s="6"/>
      <c r="S138" s="11"/>
      <c r="T138" s="11"/>
      <c r="U138" s="11"/>
    </row>
    <row r="139" spans="1:21" x14ac:dyDescent="0.2">
      <c r="J139" s="8"/>
      <c r="L139" s="8"/>
      <c r="M139" s="6"/>
      <c r="N139" s="6"/>
      <c r="Q139" s="6"/>
      <c r="R139" s="6"/>
      <c r="S139" s="11"/>
      <c r="T139" s="11"/>
      <c r="U139" s="11"/>
    </row>
    <row r="140" spans="1:21" x14ac:dyDescent="0.2">
      <c r="J140" s="8"/>
      <c r="L140" s="8"/>
      <c r="M140" s="6"/>
      <c r="N140" s="6"/>
      <c r="Q140" s="6"/>
      <c r="R140" s="6"/>
      <c r="S140" s="11"/>
      <c r="T140" s="11"/>
      <c r="U140" s="11"/>
    </row>
    <row r="141" spans="1:21" x14ac:dyDescent="0.2">
      <c r="A141" s="16"/>
      <c r="J141" s="8"/>
      <c r="L141" s="8"/>
      <c r="M141" s="6"/>
      <c r="N141" s="6"/>
      <c r="Q141" s="6"/>
      <c r="R141" s="6"/>
      <c r="S141" s="11"/>
      <c r="T141" s="11"/>
      <c r="U141" s="11"/>
    </row>
    <row r="142" spans="1:21" x14ac:dyDescent="0.2">
      <c r="J142" s="8"/>
      <c r="L142" s="8"/>
      <c r="M142" s="6"/>
      <c r="N142" s="6"/>
      <c r="Q142" s="6"/>
      <c r="R142" s="6"/>
      <c r="S142" s="11"/>
      <c r="T142" s="11"/>
      <c r="U142" s="11"/>
    </row>
    <row r="143" spans="1:21" x14ac:dyDescent="0.2">
      <c r="J143" s="8"/>
      <c r="L143" s="8"/>
      <c r="M143" s="6"/>
      <c r="N143" s="6"/>
      <c r="Q143" s="6"/>
      <c r="R143" s="6"/>
      <c r="S143" s="11"/>
      <c r="T143" s="11"/>
      <c r="U143" s="11"/>
    </row>
    <row r="144" spans="1:21" x14ac:dyDescent="0.2">
      <c r="A144" s="16"/>
      <c r="J144" s="8"/>
      <c r="L144" s="8"/>
      <c r="M144" s="6"/>
      <c r="N144" s="6"/>
      <c r="Q144" s="6"/>
      <c r="R144" s="6"/>
      <c r="S144" s="11"/>
      <c r="T144" s="11"/>
      <c r="U144" s="11"/>
    </row>
    <row r="145" spans="1:21" x14ac:dyDescent="0.2">
      <c r="J145" s="8"/>
      <c r="L145" s="8"/>
      <c r="M145" s="6"/>
      <c r="N145" s="6"/>
      <c r="Q145" s="6"/>
      <c r="R145" s="6"/>
      <c r="S145" s="11"/>
      <c r="T145" s="11"/>
      <c r="U145" s="11"/>
    </row>
    <row r="146" spans="1:21" x14ac:dyDescent="0.2">
      <c r="J146" s="8"/>
      <c r="L146" s="8"/>
      <c r="M146" s="6"/>
      <c r="N146" s="6"/>
      <c r="Q146" s="6"/>
      <c r="R146" s="6"/>
      <c r="S146" s="11"/>
      <c r="T146" s="11"/>
      <c r="U146" s="11"/>
    </row>
    <row r="147" spans="1:21" x14ac:dyDescent="0.2">
      <c r="A147" s="16"/>
      <c r="J147" s="8"/>
      <c r="L147" s="8"/>
      <c r="M147" s="6"/>
      <c r="N147" s="6"/>
      <c r="Q147" s="6"/>
      <c r="R147" s="6"/>
      <c r="S147" s="11"/>
      <c r="T147" s="11"/>
      <c r="U147" s="11"/>
    </row>
    <row r="148" spans="1:21" x14ac:dyDescent="0.2">
      <c r="J148" s="8"/>
      <c r="L148" s="8"/>
      <c r="M148" s="6"/>
      <c r="N148" s="6"/>
      <c r="Q148" s="6"/>
      <c r="R148" s="6"/>
      <c r="S148" s="11"/>
      <c r="T148" s="11"/>
      <c r="U148" s="11"/>
    </row>
    <row r="149" spans="1:21" x14ac:dyDescent="0.2">
      <c r="J149" s="8"/>
      <c r="L149" s="8"/>
      <c r="M149" s="6"/>
      <c r="N149" s="6"/>
      <c r="Q149" s="6"/>
      <c r="R149" s="6"/>
      <c r="S149" s="11"/>
      <c r="T149" s="11"/>
      <c r="U149" s="11"/>
    </row>
    <row r="150" spans="1:21" x14ac:dyDescent="0.2">
      <c r="A150" s="16"/>
      <c r="J150" s="8"/>
      <c r="L150" s="8"/>
      <c r="M150" s="6"/>
      <c r="N150" s="6"/>
      <c r="Q150" s="6"/>
      <c r="R150" s="6"/>
      <c r="S150" s="11"/>
      <c r="T150" s="11"/>
      <c r="U150" s="11"/>
    </row>
    <row r="151" spans="1:21" x14ac:dyDescent="0.2">
      <c r="J151" s="8"/>
      <c r="L151" s="8"/>
      <c r="M151" s="6"/>
      <c r="N151" s="6"/>
      <c r="Q151" s="6"/>
      <c r="R151" s="6"/>
      <c r="S151" s="11"/>
      <c r="T151" s="11"/>
      <c r="U151" s="11"/>
    </row>
    <row r="152" spans="1:21" x14ac:dyDescent="0.2">
      <c r="J152" s="8"/>
      <c r="L152" s="8"/>
      <c r="M152" s="6"/>
      <c r="N152" s="6"/>
      <c r="Q152" s="6"/>
      <c r="R152" s="6"/>
      <c r="S152" s="11"/>
      <c r="T152" s="11"/>
      <c r="U152" s="11"/>
    </row>
    <row r="153" spans="1:21" x14ac:dyDescent="0.2">
      <c r="A153" s="16"/>
      <c r="J153" s="8"/>
      <c r="L153" s="8"/>
      <c r="M153" s="6"/>
      <c r="N153" s="6"/>
      <c r="Q153" s="6"/>
      <c r="R153" s="6"/>
      <c r="S153" s="11"/>
      <c r="T153" s="11"/>
      <c r="U153" s="11"/>
    </row>
    <row r="154" spans="1:21" x14ac:dyDescent="0.2">
      <c r="J154" s="8"/>
      <c r="L154" s="8"/>
      <c r="M154" s="6"/>
      <c r="N154" s="6"/>
      <c r="Q154" s="6"/>
      <c r="R154" s="6"/>
      <c r="S154" s="11"/>
      <c r="T154" s="11"/>
      <c r="U154" s="11"/>
    </row>
    <row r="155" spans="1:21" x14ac:dyDescent="0.2">
      <c r="J155" s="8"/>
      <c r="L155" s="8"/>
      <c r="M155" s="6"/>
      <c r="N155" s="6"/>
      <c r="Q155" s="6"/>
      <c r="R155" s="6"/>
      <c r="S155" s="11"/>
      <c r="T155" s="11"/>
      <c r="U155" s="11"/>
    </row>
    <row r="156" spans="1:21" x14ac:dyDescent="0.2">
      <c r="A156" s="16"/>
      <c r="J156" s="8"/>
      <c r="L156" s="8"/>
      <c r="M156" s="6"/>
      <c r="N156" s="6"/>
      <c r="Q156" s="6"/>
      <c r="R156" s="6"/>
      <c r="S156" s="11"/>
      <c r="T156" s="11"/>
      <c r="U156" s="11"/>
    </row>
    <row r="157" spans="1:21" x14ac:dyDescent="0.2">
      <c r="J157" s="8"/>
      <c r="L157" s="8"/>
      <c r="M157" s="6"/>
      <c r="N157" s="6"/>
      <c r="Q157" s="6"/>
      <c r="R157" s="6"/>
      <c r="S157" s="11"/>
      <c r="T157" s="11"/>
      <c r="U157" s="11"/>
    </row>
    <row r="158" spans="1:21" x14ac:dyDescent="0.2">
      <c r="J158" s="8"/>
      <c r="L158" s="8"/>
      <c r="M158" s="6"/>
      <c r="N158" s="6"/>
      <c r="Q158" s="6"/>
      <c r="R158" s="6"/>
      <c r="S158" s="11"/>
      <c r="T158" s="11"/>
      <c r="U158" s="11"/>
    </row>
    <row r="159" spans="1:21" x14ac:dyDescent="0.2">
      <c r="A159" s="16"/>
      <c r="J159" s="8"/>
      <c r="L159" s="8"/>
      <c r="M159" s="6"/>
      <c r="N159" s="6"/>
      <c r="Q159" s="6"/>
      <c r="R159" s="6"/>
      <c r="S159" s="11"/>
      <c r="T159" s="11"/>
      <c r="U159" s="11"/>
    </row>
    <row r="160" spans="1:21" x14ac:dyDescent="0.2">
      <c r="J160" s="8"/>
      <c r="L160" s="8"/>
      <c r="M160" s="6"/>
      <c r="N160" s="6"/>
      <c r="Q160" s="6"/>
      <c r="R160" s="6"/>
      <c r="S160" s="11"/>
      <c r="T160" s="11"/>
      <c r="U160" s="11"/>
    </row>
    <row r="161" spans="1:21" x14ac:dyDescent="0.2">
      <c r="J161" s="8"/>
      <c r="L161" s="8"/>
      <c r="M161" s="6"/>
      <c r="N161" s="6"/>
      <c r="Q161" s="6"/>
      <c r="R161" s="6"/>
      <c r="S161" s="11"/>
      <c r="T161" s="11"/>
      <c r="U161" s="11"/>
    </row>
    <row r="162" spans="1:21" x14ac:dyDescent="0.2">
      <c r="A162" s="16"/>
      <c r="J162" s="8"/>
      <c r="L162" s="8"/>
      <c r="M162" s="6"/>
      <c r="N162" s="6"/>
      <c r="Q162" s="6"/>
      <c r="R162" s="6"/>
      <c r="S162" s="11"/>
      <c r="T162" s="11"/>
      <c r="U162" s="11"/>
    </row>
    <row r="163" spans="1:21" x14ac:dyDescent="0.2">
      <c r="J163" s="8"/>
      <c r="L163" s="8"/>
      <c r="M163" s="6"/>
      <c r="N163" s="6"/>
      <c r="Q163" s="6"/>
      <c r="R163" s="6"/>
      <c r="S163" s="11"/>
      <c r="T163" s="11"/>
      <c r="U163" s="11"/>
    </row>
    <row r="164" spans="1:21" x14ac:dyDescent="0.2">
      <c r="J164" s="8"/>
      <c r="L164" s="8"/>
      <c r="M164" s="6"/>
      <c r="N164" s="6"/>
      <c r="Q164" s="6"/>
      <c r="R164" s="6"/>
      <c r="S164" s="11"/>
      <c r="T164" s="11"/>
      <c r="U164" s="11"/>
    </row>
    <row r="165" spans="1:21" x14ac:dyDescent="0.2">
      <c r="A165" s="16"/>
      <c r="J165" s="8"/>
      <c r="L165" s="8"/>
      <c r="M165" s="6"/>
      <c r="N165" s="6"/>
      <c r="Q165" s="6"/>
      <c r="R165" s="6"/>
      <c r="S165" s="11"/>
      <c r="T165" s="11"/>
      <c r="U165" s="11"/>
    </row>
    <row r="166" spans="1:21" x14ac:dyDescent="0.2">
      <c r="J166" s="8"/>
      <c r="L166" s="8"/>
      <c r="M166" s="6"/>
      <c r="N166" s="6"/>
      <c r="Q166" s="6"/>
      <c r="R166" s="6"/>
      <c r="S166" s="11"/>
      <c r="T166" s="11"/>
      <c r="U166" s="11"/>
    </row>
    <row r="167" spans="1:21" x14ac:dyDescent="0.2">
      <c r="J167" s="8"/>
      <c r="L167" s="8"/>
      <c r="M167" s="6"/>
      <c r="N167" s="6"/>
      <c r="Q167" s="6"/>
      <c r="R167" s="6"/>
      <c r="S167" s="11"/>
      <c r="T167" s="11"/>
      <c r="U167" s="11"/>
    </row>
    <row r="168" spans="1:21" x14ac:dyDescent="0.2">
      <c r="A168" s="16"/>
      <c r="J168" s="8"/>
      <c r="L168" s="8"/>
      <c r="M168" s="6"/>
      <c r="N168" s="6"/>
      <c r="Q168" s="6"/>
      <c r="R168" s="6"/>
      <c r="S168" s="11"/>
      <c r="T168" s="11"/>
      <c r="U168" s="11"/>
    </row>
    <row r="169" spans="1:21" x14ac:dyDescent="0.2">
      <c r="J169" s="8"/>
      <c r="L169" s="8"/>
      <c r="M169" s="6"/>
      <c r="N169" s="6"/>
      <c r="Q169" s="6"/>
      <c r="R169" s="6"/>
      <c r="S169" s="11"/>
      <c r="T169" s="11"/>
      <c r="U169" s="11"/>
    </row>
    <row r="170" spans="1:21" x14ac:dyDescent="0.2">
      <c r="J170" s="8"/>
      <c r="L170" s="8"/>
      <c r="M170" s="6"/>
      <c r="N170" s="6"/>
      <c r="Q170" s="6"/>
      <c r="R170" s="6"/>
      <c r="S170" s="11"/>
      <c r="T170" s="11"/>
      <c r="U170" s="11"/>
    </row>
    <row r="171" spans="1:21" x14ac:dyDescent="0.2">
      <c r="A171" s="16"/>
      <c r="J171" s="8"/>
      <c r="L171" s="8"/>
      <c r="M171" s="6"/>
      <c r="N171" s="6"/>
      <c r="Q171" s="6"/>
      <c r="R171" s="6"/>
      <c r="S171" s="11"/>
      <c r="T171" s="11"/>
      <c r="U171" s="11"/>
    </row>
    <row r="172" spans="1:21" x14ac:dyDescent="0.2">
      <c r="J172" s="8"/>
      <c r="L172" s="8"/>
      <c r="M172" s="6"/>
      <c r="N172" s="6"/>
      <c r="Q172" s="6"/>
      <c r="R172" s="6"/>
      <c r="S172" s="11"/>
      <c r="T172" s="11"/>
      <c r="U172" s="11"/>
    </row>
    <row r="173" spans="1:21" x14ac:dyDescent="0.2">
      <c r="J173" s="8"/>
      <c r="L173" s="8"/>
      <c r="M173" s="6"/>
      <c r="N173" s="6"/>
      <c r="Q173" s="6"/>
      <c r="R173" s="6"/>
      <c r="S173" s="11"/>
      <c r="T173" s="11"/>
      <c r="U173" s="11"/>
    </row>
    <row r="174" spans="1:21" x14ac:dyDescent="0.2">
      <c r="A174" s="16"/>
      <c r="J174" s="8"/>
      <c r="L174" s="8"/>
      <c r="M174" s="6"/>
      <c r="N174" s="6"/>
      <c r="Q174" s="6"/>
      <c r="R174" s="6"/>
      <c r="S174" s="11"/>
      <c r="T174" s="11"/>
      <c r="U174" s="11"/>
    </row>
    <row r="175" spans="1:21" x14ac:dyDescent="0.2">
      <c r="J175" s="8"/>
      <c r="L175" s="8"/>
      <c r="M175" s="6"/>
      <c r="N175" s="6"/>
      <c r="Q175" s="6"/>
      <c r="R175" s="6"/>
      <c r="S175" s="11"/>
      <c r="T175" s="11"/>
      <c r="U175" s="11"/>
    </row>
    <row r="176" spans="1:21" x14ac:dyDescent="0.2">
      <c r="J176" s="8"/>
      <c r="L176" s="8"/>
      <c r="M176" s="6"/>
      <c r="N176" s="6"/>
      <c r="Q176" s="6"/>
      <c r="R176" s="6"/>
      <c r="S176" s="11"/>
      <c r="T176" s="11"/>
      <c r="U176" s="11"/>
    </row>
    <row r="177" spans="1:21" x14ac:dyDescent="0.2">
      <c r="A177" s="16"/>
      <c r="J177" s="8"/>
      <c r="L177" s="8"/>
      <c r="M177" s="6"/>
      <c r="N177" s="6"/>
      <c r="Q177" s="6"/>
      <c r="R177" s="6"/>
      <c r="S177" s="11"/>
      <c r="T177" s="11"/>
      <c r="U177" s="11"/>
    </row>
    <row r="178" spans="1:21" x14ac:dyDescent="0.2">
      <c r="J178" s="8"/>
      <c r="L178" s="8"/>
      <c r="M178" s="6"/>
      <c r="N178" s="6"/>
      <c r="Q178" s="6"/>
      <c r="R178" s="6"/>
      <c r="S178" s="11"/>
      <c r="T178" s="11"/>
      <c r="U178" s="11"/>
    </row>
    <row r="179" spans="1:21" x14ac:dyDescent="0.2">
      <c r="J179" s="8"/>
      <c r="L179" s="8"/>
      <c r="M179" s="6"/>
      <c r="N179" s="6"/>
      <c r="Q179" s="6"/>
      <c r="R179" s="6"/>
      <c r="S179" s="11"/>
      <c r="T179" s="11"/>
      <c r="U179" s="11"/>
    </row>
    <row r="180" spans="1:21" x14ac:dyDescent="0.2">
      <c r="A180" s="16"/>
      <c r="J180" s="8"/>
      <c r="L180" s="8"/>
      <c r="M180" s="6"/>
      <c r="N180" s="6"/>
      <c r="Q180" s="6"/>
      <c r="R180" s="6"/>
      <c r="S180" s="11"/>
      <c r="T180" s="11"/>
      <c r="U180" s="11"/>
    </row>
    <row r="181" spans="1:21" x14ac:dyDescent="0.2">
      <c r="J181" s="8"/>
      <c r="L181" s="8"/>
      <c r="M181" s="6"/>
      <c r="N181" s="6"/>
      <c r="Q181" s="6"/>
      <c r="R181" s="6"/>
      <c r="S181" s="11"/>
      <c r="T181" s="11"/>
      <c r="U181" s="11"/>
    </row>
    <row r="182" spans="1:21" x14ac:dyDescent="0.2">
      <c r="J182" s="8"/>
      <c r="L182" s="8"/>
      <c r="M182" s="6"/>
      <c r="N182" s="6"/>
      <c r="Q182" s="6"/>
      <c r="R182" s="6"/>
      <c r="S182" s="11"/>
      <c r="T182" s="11"/>
      <c r="U182" s="11"/>
    </row>
    <row r="183" spans="1:21" x14ac:dyDescent="0.2">
      <c r="A183" s="16"/>
      <c r="J183" s="8"/>
      <c r="L183" s="8"/>
      <c r="M183" s="6"/>
      <c r="N183" s="6"/>
      <c r="Q183" s="6"/>
      <c r="R183" s="6"/>
      <c r="S183" s="11"/>
      <c r="T183" s="11"/>
      <c r="U183" s="11"/>
    </row>
    <row r="184" spans="1:21" x14ac:dyDescent="0.2">
      <c r="J184" s="8"/>
      <c r="L184" s="8"/>
      <c r="M184" s="6"/>
      <c r="N184" s="6"/>
      <c r="Q184" s="6"/>
      <c r="R184" s="6"/>
      <c r="S184" s="11"/>
      <c r="T184" s="11"/>
      <c r="U184" s="11"/>
    </row>
    <row r="185" spans="1:21" x14ac:dyDescent="0.2">
      <c r="J185" s="8"/>
      <c r="L185" s="8"/>
      <c r="M185" s="6"/>
      <c r="N185" s="6"/>
      <c r="Q185" s="6"/>
      <c r="R185" s="6"/>
      <c r="S185" s="11"/>
      <c r="T185" s="11"/>
      <c r="U185" s="11"/>
    </row>
    <row r="186" spans="1:21" x14ac:dyDescent="0.2">
      <c r="A186" s="16"/>
      <c r="J186" s="8"/>
      <c r="L186" s="8"/>
      <c r="M186" s="6"/>
      <c r="N186" s="6"/>
      <c r="Q186" s="6"/>
      <c r="R186" s="6"/>
      <c r="S186" s="11"/>
      <c r="T186" s="11"/>
      <c r="U186" s="11"/>
    </row>
    <row r="187" spans="1:21" x14ac:dyDescent="0.2">
      <c r="J187" s="8"/>
      <c r="L187" s="8"/>
      <c r="M187" s="6"/>
      <c r="N187" s="6"/>
      <c r="Q187" s="6"/>
      <c r="R187" s="6"/>
      <c r="S187" s="11"/>
      <c r="T187" s="11"/>
      <c r="U187" s="11"/>
    </row>
    <row r="188" spans="1:21" x14ac:dyDescent="0.2">
      <c r="J188" s="8"/>
      <c r="L188" s="8"/>
      <c r="M188" s="6"/>
      <c r="N188" s="6"/>
      <c r="Q188" s="6"/>
      <c r="R188" s="6"/>
      <c r="S188" s="11"/>
      <c r="T188" s="11"/>
      <c r="U188" s="11"/>
    </row>
    <row r="189" spans="1:21" x14ac:dyDescent="0.2">
      <c r="A189" s="16"/>
      <c r="J189" s="8"/>
      <c r="L189" s="8"/>
      <c r="M189" s="6"/>
      <c r="N189" s="6"/>
      <c r="Q189" s="6"/>
      <c r="R189" s="6"/>
      <c r="S189" s="11"/>
      <c r="T189" s="11"/>
      <c r="U189" s="11"/>
    </row>
    <row r="190" spans="1:21" x14ac:dyDescent="0.2">
      <c r="J190" s="8"/>
      <c r="L190" s="8"/>
      <c r="M190" s="6"/>
      <c r="N190" s="6"/>
      <c r="Q190" s="6"/>
      <c r="R190" s="6"/>
      <c r="S190" s="11"/>
      <c r="T190" s="11"/>
      <c r="U190" s="11"/>
    </row>
    <row r="191" spans="1:21" x14ac:dyDescent="0.2">
      <c r="J191" s="8"/>
      <c r="L191" s="8"/>
      <c r="M191" s="6"/>
      <c r="N191" s="6"/>
      <c r="Q191" s="6"/>
      <c r="R191" s="6"/>
      <c r="S191" s="11"/>
      <c r="T191" s="11"/>
      <c r="U191" s="11"/>
    </row>
    <row r="192" spans="1:21" x14ac:dyDescent="0.2">
      <c r="A192" s="16"/>
      <c r="J192" s="8"/>
      <c r="L192" s="8"/>
      <c r="Q192" s="6"/>
      <c r="R192" s="6"/>
      <c r="S192" s="11"/>
      <c r="T192" s="11"/>
      <c r="U192" s="11"/>
    </row>
    <row r="193" spans="1:21" x14ac:dyDescent="0.2">
      <c r="J193" s="8"/>
      <c r="L193" s="8"/>
      <c r="Q193" s="6"/>
      <c r="R193" s="6"/>
      <c r="S193" s="11"/>
      <c r="T193" s="11"/>
      <c r="U193" s="11"/>
    </row>
    <row r="194" spans="1:21" x14ac:dyDescent="0.2">
      <c r="J194" s="8"/>
      <c r="L194" s="8"/>
      <c r="Q194" s="6"/>
      <c r="R194" s="6"/>
      <c r="S194" s="11"/>
      <c r="T194" s="11"/>
      <c r="U194" s="11"/>
    </row>
    <row r="195" spans="1:21" x14ac:dyDescent="0.2">
      <c r="A195" s="16"/>
      <c r="J195" s="8"/>
      <c r="L195" s="8"/>
      <c r="Q195" s="6"/>
      <c r="R195" s="6"/>
      <c r="S195" s="11"/>
      <c r="T195" s="11"/>
      <c r="U195" s="11"/>
    </row>
    <row r="196" spans="1:21" x14ac:dyDescent="0.2">
      <c r="J196" s="8"/>
      <c r="L196" s="8"/>
      <c r="Q196" s="6"/>
      <c r="R196" s="6"/>
      <c r="S196" s="11"/>
      <c r="T196" s="11"/>
      <c r="U196" s="11"/>
    </row>
    <row r="197" spans="1:21" x14ac:dyDescent="0.2">
      <c r="J197" s="8"/>
      <c r="L197" s="8"/>
      <c r="Q197" s="6"/>
      <c r="R197" s="6"/>
      <c r="S197" s="11"/>
      <c r="T197" s="11"/>
      <c r="U197" s="11"/>
    </row>
    <row r="198" spans="1:21" x14ac:dyDescent="0.2">
      <c r="A198" s="16"/>
      <c r="J198" s="8"/>
      <c r="L198" s="8"/>
      <c r="Q198" s="6"/>
      <c r="R198" s="6"/>
      <c r="S198" s="11"/>
      <c r="T198" s="11"/>
      <c r="U198" s="11"/>
    </row>
    <row r="199" spans="1:21" x14ac:dyDescent="0.2">
      <c r="J199" s="8"/>
      <c r="L199" s="8"/>
      <c r="Q199" s="6"/>
      <c r="R199" s="6"/>
      <c r="S199" s="11"/>
      <c r="T199" s="11"/>
      <c r="U199" s="11"/>
    </row>
    <row r="200" spans="1:21" x14ac:dyDescent="0.2">
      <c r="J200" s="8"/>
      <c r="L200" s="8"/>
      <c r="Q200" s="6"/>
      <c r="R200" s="6"/>
      <c r="S200" s="11"/>
      <c r="T200" s="11"/>
      <c r="U200" s="11"/>
    </row>
    <row r="201" spans="1:21" x14ac:dyDescent="0.2">
      <c r="A201" s="16"/>
      <c r="J201" s="8"/>
      <c r="L201" s="8"/>
      <c r="Q201" s="6"/>
      <c r="R201" s="6"/>
      <c r="S201" s="11"/>
      <c r="T201" s="11"/>
      <c r="U201" s="11"/>
    </row>
    <row r="202" spans="1:21" x14ac:dyDescent="0.2">
      <c r="J202" s="8"/>
      <c r="L202" s="8"/>
      <c r="Q202" s="6"/>
      <c r="R202" s="6"/>
      <c r="S202" s="11"/>
      <c r="T202" s="11"/>
      <c r="U202" s="11"/>
    </row>
    <row r="203" spans="1:21" x14ac:dyDescent="0.2">
      <c r="J203" s="8"/>
      <c r="L203" s="8"/>
      <c r="Q203" s="6"/>
      <c r="R203" s="6"/>
      <c r="S203" s="11"/>
      <c r="T203" s="11"/>
      <c r="U203" s="11"/>
    </row>
    <row r="204" spans="1:21" x14ac:dyDescent="0.2">
      <c r="A204" s="16"/>
      <c r="J204" s="8"/>
      <c r="L204" s="8"/>
      <c r="Q204" s="6"/>
      <c r="R204" s="6"/>
      <c r="S204" s="11"/>
      <c r="T204" s="11"/>
      <c r="U204" s="11"/>
    </row>
    <row r="205" spans="1:21" x14ac:dyDescent="0.2">
      <c r="J205" s="8"/>
      <c r="L205" s="8"/>
      <c r="Q205" s="6"/>
      <c r="R205" s="6"/>
      <c r="S205" s="11"/>
      <c r="T205" s="11"/>
      <c r="U205" s="11"/>
    </row>
    <row r="206" spans="1:21" x14ac:dyDescent="0.2">
      <c r="J206" s="8"/>
      <c r="L206" s="8"/>
      <c r="Q206" s="6"/>
      <c r="R206" s="6"/>
      <c r="S206" s="11"/>
      <c r="T206" s="11"/>
      <c r="U206" s="11"/>
    </row>
    <row r="207" spans="1:21" x14ac:dyDescent="0.2">
      <c r="A207" s="16"/>
      <c r="J207" s="8"/>
      <c r="L207" s="8"/>
      <c r="Q207" s="6"/>
      <c r="R207" s="6"/>
      <c r="S207" s="11"/>
      <c r="T207" s="11"/>
      <c r="U207" s="11"/>
    </row>
    <row r="208" spans="1:21" x14ac:dyDescent="0.2">
      <c r="J208" s="8"/>
      <c r="L208" s="8"/>
      <c r="Q208" s="6"/>
      <c r="R208" s="6"/>
      <c r="S208" s="11"/>
      <c r="T208" s="11"/>
      <c r="U208" s="11"/>
    </row>
    <row r="209" spans="10:21" x14ac:dyDescent="0.2">
      <c r="J209" s="8"/>
      <c r="L209" s="8"/>
      <c r="Q209" s="6"/>
      <c r="R209" s="6"/>
      <c r="S209" s="11"/>
      <c r="T209" s="11"/>
      <c r="U209" s="11"/>
    </row>
    <row r="210" spans="10:21" x14ac:dyDescent="0.2">
      <c r="Q210" s="6"/>
      <c r="R210" s="6"/>
      <c r="S210" s="11"/>
      <c r="T210" s="11"/>
      <c r="U210" s="11"/>
    </row>
    <row r="211" spans="10:21" x14ac:dyDescent="0.2">
      <c r="Q211" s="6"/>
      <c r="R211" s="6"/>
      <c r="S211" s="11"/>
      <c r="T211" s="11"/>
      <c r="U211" s="11"/>
    </row>
    <row r="212" spans="10:21" x14ac:dyDescent="0.2">
      <c r="Q212" s="6"/>
      <c r="R212" s="6"/>
      <c r="S212" s="11"/>
      <c r="T212" s="11"/>
      <c r="U212" s="11"/>
    </row>
    <row r="213" spans="10:21" x14ac:dyDescent="0.2">
      <c r="Q213" s="6"/>
      <c r="R213" s="6"/>
      <c r="S213" s="11"/>
      <c r="T213" s="11"/>
      <c r="U213" s="11"/>
    </row>
    <row r="214" spans="10:21" x14ac:dyDescent="0.2">
      <c r="Q214" s="6"/>
      <c r="R214" s="6"/>
      <c r="S214" s="11"/>
      <c r="T214" s="11"/>
      <c r="U214" s="11"/>
    </row>
    <row r="215" spans="10:21" x14ac:dyDescent="0.2">
      <c r="Q215" s="6"/>
      <c r="R215" s="6"/>
      <c r="S215" s="11"/>
      <c r="T215" s="11"/>
      <c r="U215" s="11"/>
    </row>
    <row r="216" spans="10:21" x14ac:dyDescent="0.2">
      <c r="Q216" s="6"/>
      <c r="R216" s="6"/>
      <c r="S216" s="11"/>
      <c r="T216" s="11"/>
      <c r="U216" s="11"/>
    </row>
    <row r="217" spans="10:21" x14ac:dyDescent="0.2">
      <c r="Q217" s="6"/>
      <c r="R217" s="6"/>
      <c r="S217" s="11"/>
      <c r="T217" s="11"/>
      <c r="U217" s="11"/>
    </row>
    <row r="218" spans="10:21" x14ac:dyDescent="0.2">
      <c r="Q218" s="6"/>
      <c r="R218" s="6"/>
      <c r="S218" s="11"/>
      <c r="T218" s="11"/>
      <c r="U218" s="11"/>
    </row>
    <row r="219" spans="10:21" x14ac:dyDescent="0.2">
      <c r="Q219" s="6"/>
      <c r="R219" s="6"/>
      <c r="S219" s="11"/>
      <c r="T219" s="11"/>
      <c r="U219" s="11"/>
    </row>
    <row r="220" spans="10:21" x14ac:dyDescent="0.2">
      <c r="Q220" s="6"/>
      <c r="R220" s="6"/>
      <c r="S220" s="11"/>
      <c r="T220" s="11"/>
      <c r="U220" s="11"/>
    </row>
    <row r="221" spans="10:21" x14ac:dyDescent="0.2">
      <c r="Q221" s="6"/>
      <c r="R221" s="6"/>
      <c r="S221" s="11"/>
      <c r="T221" s="11"/>
      <c r="U221" s="11"/>
    </row>
    <row r="222" spans="10:21" x14ac:dyDescent="0.2">
      <c r="Q222" s="6"/>
      <c r="R222" s="6"/>
      <c r="S222" s="11"/>
      <c r="T222" s="11"/>
      <c r="U222" s="11"/>
    </row>
    <row r="223" spans="10:21" x14ac:dyDescent="0.2">
      <c r="Q223" s="6"/>
      <c r="R223" s="6"/>
      <c r="S223" s="11"/>
      <c r="T223" s="11"/>
      <c r="U223" s="11"/>
    </row>
    <row r="224" spans="10:21" x14ac:dyDescent="0.2">
      <c r="Q224" s="6"/>
      <c r="R224" s="6"/>
      <c r="S224" s="11"/>
      <c r="T224" s="11"/>
      <c r="U224" s="11"/>
    </row>
    <row r="225" spans="17:21" x14ac:dyDescent="0.2">
      <c r="Q225" s="6"/>
      <c r="R225" s="6"/>
      <c r="S225" s="11"/>
      <c r="T225" s="11"/>
      <c r="U225" s="11"/>
    </row>
    <row r="226" spans="17:21" x14ac:dyDescent="0.2">
      <c r="Q226" s="6"/>
      <c r="R226" s="6"/>
      <c r="S226" s="11"/>
      <c r="T226" s="11"/>
      <c r="U226" s="11"/>
    </row>
    <row r="227" spans="17:21" x14ac:dyDescent="0.2">
      <c r="R227" s="6"/>
      <c r="S227" s="11"/>
      <c r="T227" s="11"/>
      <c r="U227" s="11"/>
    </row>
    <row r="228" spans="17:21" x14ac:dyDescent="0.2">
      <c r="R228" s="6"/>
      <c r="S228" s="11"/>
      <c r="U228" s="11"/>
    </row>
    <row r="229" spans="17:21" x14ac:dyDescent="0.2">
      <c r="R229" s="6"/>
      <c r="S229" s="11"/>
      <c r="U229" s="11"/>
    </row>
  </sheetData>
  <mergeCells count="21">
    <mergeCell ref="S1:S2"/>
    <mergeCell ref="T1:T2"/>
    <mergeCell ref="U1:U2"/>
    <mergeCell ref="M1:M2"/>
    <mergeCell ref="N1:N2"/>
    <mergeCell ref="O1:O2"/>
    <mergeCell ref="P1:P2"/>
    <mergeCell ref="Q1:Q2"/>
    <mergeCell ref="R1:R2"/>
    <mergeCell ref="J1:J2"/>
    <mergeCell ref="K1:K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6"/>
  <sheetViews>
    <sheetView zoomScale="50" workbookViewId="0">
      <selection activeCell="S60" sqref="S60"/>
    </sheetView>
  </sheetViews>
  <sheetFormatPr baseColWidth="10" defaultRowHeight="15" x14ac:dyDescent="0.2"/>
  <cols>
    <col min="1" max="1" width="19.33203125" customWidth="1"/>
    <col min="2" max="2" width="18.5" customWidth="1"/>
    <col min="3" max="3" width="33.5" customWidth="1"/>
    <col min="4" max="4" width="23.33203125" customWidth="1"/>
    <col min="5" max="5" width="16" customWidth="1"/>
    <col min="6" max="6" width="19.5" customWidth="1"/>
    <col min="7" max="7" width="17.6640625" customWidth="1"/>
    <col min="8" max="8" width="15.83203125" customWidth="1"/>
    <col min="9" max="9" width="14.83203125" customWidth="1"/>
    <col min="11" max="11" width="10.83203125" customWidth="1"/>
    <col min="13" max="13" width="14.6640625" customWidth="1"/>
    <col min="14" max="14" width="16.33203125" customWidth="1"/>
  </cols>
  <sheetData>
    <row r="1" spans="1:23" x14ac:dyDescent="0.2">
      <c r="C1" s="27" t="s">
        <v>42</v>
      </c>
      <c r="D1" s="27"/>
      <c r="E1" s="27"/>
      <c r="F1" s="27"/>
      <c r="G1" s="27"/>
      <c r="H1" s="27" t="s">
        <v>106</v>
      </c>
      <c r="I1" s="27"/>
      <c r="J1" s="27"/>
      <c r="K1" s="27" t="s">
        <v>108</v>
      </c>
      <c r="L1" s="27"/>
      <c r="M1" s="27"/>
      <c r="N1" s="27"/>
      <c r="O1" s="27"/>
    </row>
    <row r="2" spans="1:23" ht="21" x14ac:dyDescent="0.25">
      <c r="B2" s="50" t="s">
        <v>100</v>
      </c>
      <c r="C2" s="51"/>
      <c r="H2" t="s">
        <v>107</v>
      </c>
      <c r="I2" s="28">
        <v>0.58599999999999997</v>
      </c>
      <c r="K2" t="s">
        <v>107</v>
      </c>
      <c r="L2" t="s">
        <v>109</v>
      </c>
    </row>
    <row r="3" spans="1:23" x14ac:dyDescent="0.2">
      <c r="G3" t="s">
        <v>105</v>
      </c>
      <c r="H3" t="s">
        <v>49</v>
      </c>
      <c r="I3" s="28">
        <v>0.60899999999999999</v>
      </c>
      <c r="K3" t="s">
        <v>49</v>
      </c>
      <c r="L3" t="s">
        <v>110</v>
      </c>
    </row>
    <row r="4" spans="1:23" x14ac:dyDescent="0.2">
      <c r="C4" s="9" t="s">
        <v>43</v>
      </c>
      <c r="D4" s="9" t="s">
        <v>44</v>
      </c>
      <c r="E4" s="9" t="s">
        <v>38</v>
      </c>
      <c r="F4" s="10"/>
    </row>
    <row r="5" spans="1:23" ht="20.5" customHeight="1" x14ac:dyDescent="0.2">
      <c r="B5" t="s">
        <v>57</v>
      </c>
      <c r="C5">
        <v>-413.5</v>
      </c>
      <c r="D5">
        <v>4.8600000000000003</v>
      </c>
      <c r="E5" s="8">
        <v>7.5</v>
      </c>
      <c r="F5" s="6"/>
      <c r="G5" s="54" t="s">
        <v>111</v>
      </c>
      <c r="H5" s="41"/>
      <c r="I5" s="41"/>
    </row>
    <row r="6" spans="1:23" x14ac:dyDescent="0.2">
      <c r="B6" t="s">
        <v>49</v>
      </c>
      <c r="C6">
        <v>-394</v>
      </c>
      <c r="D6">
        <v>5.62</v>
      </c>
      <c r="E6" s="8">
        <v>7.4</v>
      </c>
      <c r="F6" s="8"/>
      <c r="H6" t="s">
        <v>57</v>
      </c>
      <c r="I6" s="29">
        <v>2089</v>
      </c>
    </row>
    <row r="7" spans="1:23" ht="20" x14ac:dyDescent="0.2">
      <c r="B7" s="52" t="s">
        <v>99</v>
      </c>
      <c r="C7" s="53"/>
      <c r="D7" s="53"/>
      <c r="E7" s="53"/>
      <c r="F7" s="53"/>
      <c r="G7" s="53"/>
      <c r="H7" t="s">
        <v>49</v>
      </c>
      <c r="I7" s="30">
        <v>2122.5</v>
      </c>
    </row>
    <row r="8" spans="1:23" x14ac:dyDescent="0.2">
      <c r="B8" t="s">
        <v>57</v>
      </c>
      <c r="C8">
        <v>-280.39999999999998</v>
      </c>
      <c r="D8">
        <v>15.4</v>
      </c>
      <c r="E8" s="8">
        <v>7.1</v>
      </c>
      <c r="F8" s="6"/>
    </row>
    <row r="9" spans="1:23" x14ac:dyDescent="0.2">
      <c r="B9" t="s">
        <v>49</v>
      </c>
      <c r="C9">
        <v>-251</v>
      </c>
      <c r="D9">
        <v>16.5</v>
      </c>
      <c r="E9" s="8">
        <v>7.2</v>
      </c>
      <c r="F9" s="8"/>
    </row>
    <row r="10" spans="1:23" x14ac:dyDescent="0.2">
      <c r="B10" s="4"/>
      <c r="H10" s="3"/>
      <c r="I10" s="3"/>
      <c r="J10" s="3"/>
      <c r="K10" s="3"/>
      <c r="L10" s="3"/>
      <c r="M10" s="5"/>
      <c r="N10" s="5"/>
      <c r="O10" s="7"/>
    </row>
    <row r="11" spans="1:23" x14ac:dyDescent="0.2">
      <c r="D11" s="3"/>
      <c r="F11" s="3"/>
      <c r="G11" s="3"/>
      <c r="H11" s="3"/>
      <c r="I11" s="3"/>
      <c r="J11" s="3"/>
      <c r="K11" s="3"/>
      <c r="L11" s="3"/>
      <c r="M11" s="7"/>
      <c r="N11" s="7"/>
      <c r="O11" s="7"/>
    </row>
    <row r="12" spans="1:23" x14ac:dyDescent="0.2">
      <c r="A12" s="26"/>
      <c r="B12" s="48" t="s">
        <v>15</v>
      </c>
      <c r="C12" s="48" t="s">
        <v>16</v>
      </c>
      <c r="D12" s="49" t="s">
        <v>17</v>
      </c>
      <c r="E12" s="48" t="s">
        <v>18</v>
      </c>
      <c r="F12" s="48" t="s">
        <v>19</v>
      </c>
      <c r="G12" s="48" t="s">
        <v>20</v>
      </c>
      <c r="H12" s="48" t="s">
        <v>21</v>
      </c>
      <c r="I12" s="46" t="s">
        <v>22</v>
      </c>
      <c r="J12" s="48" t="s">
        <v>23</v>
      </c>
      <c r="K12" s="46" t="s">
        <v>24</v>
      </c>
      <c r="L12" s="39" t="s">
        <v>25</v>
      </c>
      <c r="M12" s="15"/>
      <c r="N12" s="39" t="s">
        <v>26</v>
      </c>
      <c r="O12" s="39" t="s">
        <v>61</v>
      </c>
      <c r="P12" s="39" t="s">
        <v>62</v>
      </c>
      <c r="Q12" s="15"/>
      <c r="R12" s="15" t="s">
        <v>63</v>
      </c>
      <c r="S12" s="39" t="s">
        <v>64</v>
      </c>
      <c r="T12" s="39" t="s">
        <v>65</v>
      </c>
      <c r="U12" s="46" t="s">
        <v>66</v>
      </c>
      <c r="V12" s="46" t="s">
        <v>67</v>
      </c>
      <c r="W12" s="46" t="s">
        <v>68</v>
      </c>
    </row>
    <row r="13" spans="1:23" x14ac:dyDescent="0.2">
      <c r="A13" s="26"/>
      <c r="B13" s="48"/>
      <c r="C13" s="48"/>
      <c r="D13" s="49"/>
      <c r="E13" s="48"/>
      <c r="F13" s="48"/>
      <c r="G13" s="48"/>
      <c r="H13" s="48"/>
      <c r="I13" s="46"/>
      <c r="J13" s="48"/>
      <c r="K13" s="46"/>
      <c r="L13" s="39"/>
      <c r="M13" s="15" t="s">
        <v>69</v>
      </c>
      <c r="N13" s="39"/>
      <c r="O13" s="39"/>
      <c r="P13" s="39"/>
      <c r="Q13" s="15" t="s">
        <v>70</v>
      </c>
      <c r="R13" s="15" t="s">
        <v>71</v>
      </c>
      <c r="S13" s="39"/>
      <c r="T13" s="39"/>
      <c r="U13" s="46"/>
      <c r="V13" s="46"/>
      <c r="W13" s="46"/>
    </row>
    <row r="14" spans="1:23" x14ac:dyDescent="0.2">
      <c r="A14" t="s">
        <v>100</v>
      </c>
      <c r="B14" s="10"/>
      <c r="C14" s="10"/>
      <c r="D14" s="25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x14ac:dyDescent="0.2">
      <c r="A15" t="s">
        <v>57</v>
      </c>
      <c r="B15" s="3" t="s">
        <v>31</v>
      </c>
      <c r="C15" s="3">
        <v>24.613900000000001</v>
      </c>
      <c r="D15" s="3">
        <v>45.370899999999999</v>
      </c>
      <c r="E15" s="3">
        <v>25.212800000000001</v>
      </c>
      <c r="F15" s="3">
        <v>24.8325</v>
      </c>
      <c r="G15" s="3">
        <f>(D15-C15)</f>
        <v>20.756999999999998</v>
      </c>
      <c r="H15" s="3">
        <f>(E15-C15)</f>
        <v>0.59890000000000043</v>
      </c>
      <c r="I15" s="8">
        <f>(H15/G15)*100</f>
        <v>2.8852917088211227</v>
      </c>
      <c r="J15">
        <f t="shared" ref="J15:J20" si="0">H15-(F15-C15)</f>
        <v>0.38030000000000186</v>
      </c>
      <c r="K15" s="8">
        <f t="shared" ref="K15:K20" si="1">(J15/H15)*100</f>
        <v>63.499749540825114</v>
      </c>
      <c r="L15" s="6">
        <f>AVERAGE(I15:I17)</f>
        <v>3.232538443950169</v>
      </c>
      <c r="M15" s="17">
        <f t="shared" ref="M15" si="2">(L15/20)</f>
        <v>0.16162692219750846</v>
      </c>
      <c r="N15" s="6">
        <f>AVERAGE(K15:K17)</f>
        <v>56.519788458339946</v>
      </c>
      <c r="O15">
        <f t="shared" ref="O15:O20" si="3">((E15-C15)/(G15))*1000000</f>
        <v>28852.91708821123</v>
      </c>
      <c r="P15">
        <f t="shared" ref="P15:P20" si="4">((E15-F15)/(G15))*1000000</f>
        <v>18321.53008623606</v>
      </c>
      <c r="Q15">
        <f t="shared" ref="Q15:Q20" si="5">((P15*1)/1000)</f>
        <v>18.321530086236059</v>
      </c>
      <c r="R15">
        <f>(AVERAGE(Q15:Q17))</f>
        <v>17.757583926401264</v>
      </c>
      <c r="S15" s="6">
        <f t="shared" ref="S15:T20" si="6">AVERAGE(O15:O17)</f>
        <v>32325.384439501689</v>
      </c>
      <c r="T15" s="6">
        <f t="shared" si="6"/>
        <v>17757.583926401261</v>
      </c>
      <c r="U15" s="11">
        <f t="shared" ref="U15:U20" si="7">_xlfn.STDEV.S(I15:I17)</f>
        <v>0.68949939370642466</v>
      </c>
      <c r="V15" s="11">
        <f t="shared" ref="V15:V20" si="8">_xlfn.STDEV.S(K15:K17)</f>
        <v>11.22966065136591</v>
      </c>
      <c r="W15" s="11">
        <f t="shared" ref="W15:W20" si="9">_xlfn.STDEV.S(P15:P17)/1000</f>
        <v>0.49293146452986025</v>
      </c>
    </row>
    <row r="16" spans="1:23" x14ac:dyDescent="0.2">
      <c r="B16" s="3" t="s">
        <v>35</v>
      </c>
      <c r="C16" s="3">
        <v>23.613900000000001</v>
      </c>
      <c r="D16" s="3">
        <v>45.788800000000002</v>
      </c>
      <c r="E16" s="3">
        <v>24.506799999999998</v>
      </c>
      <c r="F16" s="3">
        <v>24.117799999999999</v>
      </c>
      <c r="G16" s="3">
        <f>(D16-C16)</f>
        <v>22.174900000000001</v>
      </c>
      <c r="H16" s="3">
        <f t="shared" ref="H16:H20" si="10">(E16-C16)</f>
        <v>0.89289999999999736</v>
      </c>
      <c r="I16" s="8">
        <f t="shared" ref="I16:I20" si="11">(H16/G16)*100</f>
        <v>4.0266246972928732</v>
      </c>
      <c r="J16">
        <f t="shared" si="0"/>
        <v>0.38899999999999935</v>
      </c>
      <c r="K16" s="8">
        <f t="shared" si="1"/>
        <v>43.565908836375911</v>
      </c>
      <c r="L16" s="6"/>
      <c r="M16" s="17">
        <f t="shared" ref="M16:M20" si="12">(L16/20)</f>
        <v>0</v>
      </c>
      <c r="N16" s="6"/>
      <c r="O16">
        <f t="shared" si="3"/>
        <v>40266.246972928726</v>
      </c>
      <c r="P16">
        <f t="shared" si="4"/>
        <v>17542.356448056104</v>
      </c>
      <c r="Q16">
        <f t="shared" si="5"/>
        <v>17.542356448056104</v>
      </c>
      <c r="R16">
        <f t="shared" ref="R16:R20" si="13">(AVERAGE(Q16:Q18))</f>
        <v>17.411452610434072</v>
      </c>
      <c r="S16" s="6">
        <f t="shared" si="6"/>
        <v>31812.280461038739</v>
      </c>
      <c r="T16" s="6">
        <f t="shared" si="6"/>
        <v>17411.452610434077</v>
      </c>
      <c r="U16" s="11">
        <f t="shared" si="7"/>
        <v>0.73263892136157582</v>
      </c>
      <c r="V16" s="11">
        <f t="shared" si="8"/>
        <v>11.16085518547308</v>
      </c>
      <c r="W16" s="11">
        <f t="shared" si="9"/>
        <v>0.12962952244107334</v>
      </c>
    </row>
    <row r="17" spans="1:23" x14ac:dyDescent="0.2">
      <c r="B17" s="3" t="s">
        <v>28</v>
      </c>
      <c r="C17" s="3">
        <v>25.519400000000001</v>
      </c>
      <c r="D17" s="3">
        <v>46.910800000000002</v>
      </c>
      <c r="E17" s="3">
        <v>26.115300000000001</v>
      </c>
      <c r="F17" s="3">
        <v>25.742899999999999</v>
      </c>
      <c r="G17" s="3">
        <f>(D17-C17)</f>
        <v>21.391400000000001</v>
      </c>
      <c r="H17" s="3">
        <f t="shared" si="10"/>
        <v>0.59590000000000032</v>
      </c>
      <c r="I17" s="8">
        <f>(H17/G17)*100</f>
        <v>2.7856989257365123</v>
      </c>
      <c r="J17">
        <f t="shared" si="0"/>
        <v>0.37240000000000251</v>
      </c>
      <c r="K17" s="8">
        <f t="shared" si="1"/>
        <v>62.493706997818812</v>
      </c>
      <c r="L17" s="6"/>
      <c r="M17" s="17">
        <f t="shared" si="12"/>
        <v>0</v>
      </c>
      <c r="N17" s="6"/>
      <c r="O17">
        <f t="shared" si="3"/>
        <v>27856.989257365123</v>
      </c>
      <c r="P17">
        <f t="shared" si="4"/>
        <v>17408.86524491162</v>
      </c>
      <c r="Q17">
        <f t="shared" si="5"/>
        <v>17.40886524491162</v>
      </c>
      <c r="R17">
        <f t="shared" si="13"/>
        <v>17.179606124808526</v>
      </c>
      <c r="S17" s="6">
        <f t="shared" si="6"/>
        <v>27347.021074912092</v>
      </c>
      <c r="T17" s="6">
        <f t="shared" si="6"/>
        <v>17179.606124808528</v>
      </c>
      <c r="U17" s="11">
        <f t="shared" si="7"/>
        <v>4.9410840299520295E-2</v>
      </c>
      <c r="V17" s="11">
        <f t="shared" si="8"/>
        <v>0.40636420239113274</v>
      </c>
      <c r="W17" s="11">
        <f t="shared" si="9"/>
        <v>0.29498035130557398</v>
      </c>
    </row>
    <row r="18" spans="1:23" x14ac:dyDescent="0.2">
      <c r="A18" t="s">
        <v>49</v>
      </c>
      <c r="B18" s="3" t="s">
        <v>101</v>
      </c>
      <c r="C18" s="3">
        <v>24.439900000000002</v>
      </c>
      <c r="D18" s="3">
        <v>47.479700000000001</v>
      </c>
      <c r="E18" s="3">
        <v>25.069199999999999</v>
      </c>
      <c r="F18" s="3">
        <v>24.670999999999999</v>
      </c>
      <c r="G18" s="3">
        <f>(D18-C18)</f>
        <v>23.0398</v>
      </c>
      <c r="H18" s="3">
        <f t="shared" si="10"/>
        <v>0.62929999999999708</v>
      </c>
      <c r="I18" s="8">
        <f t="shared" si="11"/>
        <v>2.7313605152822382</v>
      </c>
      <c r="J18">
        <f t="shared" si="0"/>
        <v>0.39819999999999922</v>
      </c>
      <c r="K18" s="8">
        <f t="shared" si="1"/>
        <v>63.276656602574455</v>
      </c>
      <c r="L18" s="6">
        <f>AVERAGE(I18:I20)</f>
        <v>2.6638845986205251</v>
      </c>
      <c r="M18" s="17">
        <f t="shared" si="12"/>
        <v>0.13319422993102625</v>
      </c>
      <c r="N18" s="6">
        <f t="shared" ref="N18" si="14">AVERAGE(K18:K20)</f>
        <v>62.481197751102236</v>
      </c>
      <c r="O18">
        <f t="shared" si="3"/>
        <v>27313.60515282238</v>
      </c>
      <c r="P18">
        <f t="shared" si="4"/>
        <v>17283.136138334503</v>
      </c>
      <c r="Q18">
        <f t="shared" si="5"/>
        <v>17.283136138334502</v>
      </c>
      <c r="R18">
        <f t="shared" si="13"/>
        <v>16.649278824401282</v>
      </c>
      <c r="S18" s="6">
        <f t="shared" si="6"/>
        <v>26638.845986205251</v>
      </c>
      <c r="T18" s="6">
        <f t="shared" si="6"/>
        <v>16649.278824401281</v>
      </c>
      <c r="U18" s="11">
        <f t="shared" si="7"/>
        <v>8.1562166116789958E-2</v>
      </c>
      <c r="V18" s="11">
        <f t="shared" si="8"/>
        <v>0.9220916796911991</v>
      </c>
      <c r="W18" s="11">
        <f t="shared" si="9"/>
        <v>0.75233465529246246</v>
      </c>
    </row>
    <row r="19" spans="1:23" x14ac:dyDescent="0.2">
      <c r="B19" s="3" t="s">
        <v>75</v>
      </c>
      <c r="C19" s="3">
        <v>25.645700000000001</v>
      </c>
      <c r="D19" s="3">
        <v>47.6736</v>
      </c>
      <c r="E19" s="3">
        <v>26.2376</v>
      </c>
      <c r="F19" s="3">
        <v>25.866499999999998</v>
      </c>
      <c r="G19" s="3">
        <f t="shared" ref="G19:G26" si="15">(D19-C19)</f>
        <v>22.027899999999999</v>
      </c>
      <c r="H19" s="3">
        <f t="shared" si="10"/>
        <v>0.59189999999999898</v>
      </c>
      <c r="I19" s="8">
        <f t="shared" si="11"/>
        <v>2.6870468814548776</v>
      </c>
      <c r="J19">
        <f t="shared" si="0"/>
        <v>0.37110000000000198</v>
      </c>
      <c r="K19" s="8">
        <f t="shared" si="1"/>
        <v>62.696401419159088</v>
      </c>
      <c r="L19" s="6"/>
      <c r="M19" s="17">
        <f t="shared" si="12"/>
        <v>0</v>
      </c>
      <c r="N19" s="6"/>
      <c r="O19">
        <f t="shared" si="3"/>
        <v>26870.468814548778</v>
      </c>
      <c r="P19">
        <f t="shared" si="4"/>
        <v>16846.816991179458</v>
      </c>
      <c r="Q19">
        <f t="shared" si="5"/>
        <v>16.846816991179459</v>
      </c>
      <c r="R19">
        <f t="shared" si="13"/>
        <v>16.332350167434672</v>
      </c>
      <c r="S19" s="6">
        <f t="shared" si="6"/>
        <v>26301.466402896684</v>
      </c>
      <c r="T19" s="6">
        <f t="shared" si="6"/>
        <v>16332.35016743467</v>
      </c>
      <c r="U19" s="11">
        <f t="shared" si="7"/>
        <v>8.0469092758138891E-2</v>
      </c>
      <c r="V19" s="11">
        <f t="shared" si="8"/>
        <v>0.86681829406930566</v>
      </c>
      <c r="W19" s="11">
        <f t="shared" si="9"/>
        <v>0.7275659595308861</v>
      </c>
    </row>
    <row r="20" spans="1:23" x14ac:dyDescent="0.2">
      <c r="B20" s="3" t="s">
        <v>72</v>
      </c>
      <c r="C20" s="3">
        <v>43.671100000000003</v>
      </c>
      <c r="D20" s="3">
        <v>65.235299999999995</v>
      </c>
      <c r="E20" s="3">
        <v>44.225999999999999</v>
      </c>
      <c r="F20" s="3">
        <v>43.884900000000002</v>
      </c>
      <c r="G20" s="3">
        <f t="shared" si="15"/>
        <v>21.564199999999992</v>
      </c>
      <c r="H20" s="3">
        <f t="shared" si="10"/>
        <v>0.5548999999999964</v>
      </c>
      <c r="I20" s="8">
        <f t="shared" si="11"/>
        <v>2.573246399124459</v>
      </c>
      <c r="J20">
        <f t="shared" si="0"/>
        <v>0.34109999999999729</v>
      </c>
      <c r="K20" s="8">
        <f t="shared" si="1"/>
        <v>61.470535231573166</v>
      </c>
      <c r="L20" s="6"/>
      <c r="M20" s="17">
        <f t="shared" si="12"/>
        <v>0</v>
      </c>
      <c r="N20" s="6"/>
      <c r="O20">
        <f t="shared" si="3"/>
        <v>25732.463991244589</v>
      </c>
      <c r="P20">
        <f t="shared" si="4"/>
        <v>15817.883343689884</v>
      </c>
      <c r="Q20">
        <f t="shared" si="5"/>
        <v>15.817883343689884</v>
      </c>
      <c r="R20">
        <f t="shared" si="13"/>
        <v>15.817883343689884</v>
      </c>
      <c r="S20" s="6">
        <f t="shared" si="6"/>
        <v>25732.463991244589</v>
      </c>
      <c r="T20" s="6">
        <f t="shared" si="6"/>
        <v>15817.883343689884</v>
      </c>
      <c r="U20" s="11" t="e">
        <f t="shared" si="7"/>
        <v>#DIV/0!</v>
      </c>
      <c r="V20" s="11" t="e">
        <f t="shared" si="8"/>
        <v>#DIV/0!</v>
      </c>
      <c r="W20" s="11" t="e">
        <f t="shared" si="9"/>
        <v>#DIV/0!</v>
      </c>
    </row>
    <row r="21" spans="1:23" x14ac:dyDescent="0.2">
      <c r="A21" t="s">
        <v>104</v>
      </c>
      <c r="B21" s="3" t="s">
        <v>96</v>
      </c>
      <c r="C21" s="3">
        <v>25.647400000000001</v>
      </c>
      <c r="D21" s="3">
        <v>44.019100000000002</v>
      </c>
      <c r="G21" s="3">
        <f t="shared" si="15"/>
        <v>18.371700000000001</v>
      </c>
    </row>
    <row r="22" spans="1:23" x14ac:dyDescent="0.2">
      <c r="B22" s="3" t="s">
        <v>102</v>
      </c>
      <c r="C22" s="3">
        <v>22.0364</v>
      </c>
      <c r="D22" s="3">
        <v>44.504399999999997</v>
      </c>
      <c r="G22" s="3">
        <f t="shared" si="15"/>
        <v>22.467999999999996</v>
      </c>
    </row>
    <row r="23" spans="1:23" x14ac:dyDescent="0.2">
      <c r="B23">
        <v>25</v>
      </c>
      <c r="C23" s="3">
        <v>25.693300000000001</v>
      </c>
      <c r="D23" s="3">
        <v>48.768700000000003</v>
      </c>
      <c r="G23" s="3">
        <f t="shared" si="15"/>
        <v>23.075400000000002</v>
      </c>
    </row>
    <row r="24" spans="1:23" x14ac:dyDescent="0.2">
      <c r="A24" t="s">
        <v>49</v>
      </c>
      <c r="B24" s="3" t="s">
        <v>103</v>
      </c>
      <c r="C24" s="3">
        <v>43.674399999999999</v>
      </c>
      <c r="D24" s="3">
        <v>66.146000000000001</v>
      </c>
      <c r="G24" s="3">
        <f t="shared" si="15"/>
        <v>22.471600000000002</v>
      </c>
    </row>
    <row r="25" spans="1:23" x14ac:dyDescent="0.2">
      <c r="B25">
        <v>85</v>
      </c>
      <c r="C25" s="3">
        <v>52.220700000000001</v>
      </c>
      <c r="D25" s="3">
        <v>71.199700000000007</v>
      </c>
      <c r="G25" s="3">
        <f t="shared" si="15"/>
        <v>18.979000000000006</v>
      </c>
    </row>
    <row r="26" spans="1:23" x14ac:dyDescent="0.2">
      <c r="B26" s="3" t="s">
        <v>31</v>
      </c>
      <c r="C26" s="3">
        <v>24.4391</v>
      </c>
      <c r="D26" s="3">
        <v>46.195799999999998</v>
      </c>
      <c r="G26" s="3">
        <f t="shared" si="15"/>
        <v>21.756699999999999</v>
      </c>
    </row>
  </sheetData>
  <mergeCells count="22">
    <mergeCell ref="V12:V13"/>
    <mergeCell ref="W12:W13"/>
    <mergeCell ref="G5:I5"/>
    <mergeCell ref="O12:O13"/>
    <mergeCell ref="P12:P13"/>
    <mergeCell ref="S12:S13"/>
    <mergeCell ref="T12:T13"/>
    <mergeCell ref="U12:U13"/>
    <mergeCell ref="G12:G13"/>
    <mergeCell ref="H12:H13"/>
    <mergeCell ref="I12:I13"/>
    <mergeCell ref="J12:J13"/>
    <mergeCell ref="K12:K13"/>
    <mergeCell ref="L12:L13"/>
    <mergeCell ref="N12:N13"/>
    <mergeCell ref="B2:C2"/>
    <mergeCell ref="B7:G7"/>
    <mergeCell ref="B12:B13"/>
    <mergeCell ref="C12:C13"/>
    <mergeCell ref="D12:D13"/>
    <mergeCell ref="E12:E13"/>
    <mergeCell ref="F12:F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1:T162"/>
  <sheetViews>
    <sheetView topLeftCell="W1" zoomScale="51" workbookViewId="0">
      <selection activeCell="S6" sqref="S6"/>
    </sheetView>
  </sheetViews>
  <sheetFormatPr baseColWidth="10" defaultRowHeight="15" x14ac:dyDescent="0.2"/>
  <sheetData>
    <row r="1" spans="5:20" x14ac:dyDescent="0.2">
      <c r="E1" t="s">
        <v>95</v>
      </c>
      <c r="F1" t="s">
        <v>57</v>
      </c>
      <c r="G1" t="s">
        <v>49</v>
      </c>
    </row>
    <row r="2" spans="5:20" x14ac:dyDescent="0.2">
      <c r="E2">
        <v>0</v>
      </c>
      <c r="F2">
        <v>0</v>
      </c>
      <c r="G2">
        <v>0</v>
      </c>
      <c r="H2">
        <f>AVERAGE(F2:G2)</f>
        <v>0</v>
      </c>
    </row>
    <row r="3" spans="5:20" x14ac:dyDescent="0.2">
      <c r="E3">
        <v>1</v>
      </c>
      <c r="F3">
        <v>0</v>
      </c>
      <c r="G3">
        <v>0</v>
      </c>
      <c r="H3">
        <f t="shared" ref="H3:H66" si="0">AVERAGE(F3:G3)</f>
        <v>0</v>
      </c>
      <c r="R3" s="8"/>
    </row>
    <row r="4" spans="5:20" x14ac:dyDescent="0.2">
      <c r="E4">
        <v>2</v>
      </c>
      <c r="F4">
        <v>0</v>
      </c>
      <c r="G4">
        <v>0</v>
      </c>
      <c r="H4">
        <f t="shared" si="0"/>
        <v>0</v>
      </c>
      <c r="Q4" t="s">
        <v>95</v>
      </c>
      <c r="R4" s="8"/>
    </row>
    <row r="5" spans="5:20" x14ac:dyDescent="0.2">
      <c r="E5">
        <v>3</v>
      </c>
      <c r="F5">
        <v>0</v>
      </c>
      <c r="G5">
        <v>0</v>
      </c>
      <c r="H5">
        <f t="shared" si="0"/>
        <v>0</v>
      </c>
      <c r="Q5">
        <v>0</v>
      </c>
      <c r="R5" s="8">
        <v>0</v>
      </c>
      <c r="S5" t="s">
        <v>95</v>
      </c>
    </row>
    <row r="6" spans="5:20" x14ac:dyDescent="0.2">
      <c r="E6">
        <v>4</v>
      </c>
      <c r="F6">
        <v>0</v>
      </c>
      <c r="G6">
        <v>0</v>
      </c>
      <c r="H6">
        <f t="shared" si="0"/>
        <v>0</v>
      </c>
      <c r="Q6">
        <v>1</v>
      </c>
      <c r="R6" s="8"/>
      <c r="S6">
        <v>0</v>
      </c>
      <c r="T6">
        <v>0</v>
      </c>
    </row>
    <row r="7" spans="5:20" x14ac:dyDescent="0.2">
      <c r="E7">
        <v>5</v>
      </c>
      <c r="F7">
        <v>0</v>
      </c>
      <c r="G7">
        <v>0</v>
      </c>
      <c r="H7">
        <f t="shared" si="0"/>
        <v>0</v>
      </c>
      <c r="Q7">
        <v>2</v>
      </c>
      <c r="R7" s="8"/>
      <c r="S7">
        <v>1</v>
      </c>
      <c r="T7">
        <v>0</v>
      </c>
    </row>
    <row r="8" spans="5:20" x14ac:dyDescent="0.2">
      <c r="E8">
        <v>6</v>
      </c>
      <c r="F8">
        <v>0</v>
      </c>
      <c r="G8">
        <v>0</v>
      </c>
      <c r="H8">
        <f t="shared" si="0"/>
        <v>0</v>
      </c>
      <c r="Q8">
        <v>3</v>
      </c>
      <c r="R8" s="8"/>
      <c r="S8">
        <v>2</v>
      </c>
      <c r="T8">
        <v>0</v>
      </c>
    </row>
    <row r="9" spans="5:20" x14ac:dyDescent="0.2">
      <c r="E9">
        <v>7</v>
      </c>
      <c r="F9">
        <v>0</v>
      </c>
      <c r="G9">
        <v>0</v>
      </c>
      <c r="H9">
        <f t="shared" si="0"/>
        <v>0</v>
      </c>
      <c r="Q9">
        <v>4</v>
      </c>
      <c r="R9" s="8"/>
      <c r="S9">
        <v>3</v>
      </c>
      <c r="T9">
        <v>0</v>
      </c>
    </row>
    <row r="10" spans="5:20" x14ac:dyDescent="0.2">
      <c r="E10">
        <v>8</v>
      </c>
      <c r="F10">
        <v>0</v>
      </c>
      <c r="G10">
        <v>0</v>
      </c>
      <c r="H10">
        <f t="shared" si="0"/>
        <v>0</v>
      </c>
      <c r="Q10">
        <v>5</v>
      </c>
      <c r="R10" s="8"/>
      <c r="S10">
        <v>4</v>
      </c>
      <c r="T10">
        <v>0</v>
      </c>
    </row>
    <row r="11" spans="5:20" x14ac:dyDescent="0.2">
      <c r="E11">
        <v>9</v>
      </c>
      <c r="F11">
        <v>0</v>
      </c>
      <c r="G11">
        <v>0</v>
      </c>
      <c r="H11">
        <f t="shared" si="0"/>
        <v>0</v>
      </c>
      <c r="Q11">
        <v>6</v>
      </c>
      <c r="R11" s="8"/>
      <c r="S11">
        <v>5</v>
      </c>
      <c r="T11">
        <v>0</v>
      </c>
    </row>
    <row r="12" spans="5:20" x14ac:dyDescent="0.2">
      <c r="E12">
        <v>10</v>
      </c>
      <c r="F12">
        <v>0</v>
      </c>
      <c r="G12">
        <v>0</v>
      </c>
      <c r="H12">
        <f t="shared" si="0"/>
        <v>0</v>
      </c>
      <c r="Q12">
        <v>7</v>
      </c>
      <c r="R12" s="8"/>
      <c r="S12">
        <v>6</v>
      </c>
      <c r="T12">
        <v>0</v>
      </c>
    </row>
    <row r="13" spans="5:20" x14ac:dyDescent="0.2">
      <c r="E13">
        <v>11</v>
      </c>
      <c r="F13">
        <v>0</v>
      </c>
      <c r="G13">
        <v>0</v>
      </c>
      <c r="H13">
        <f t="shared" si="0"/>
        <v>0</v>
      </c>
      <c r="Q13">
        <v>8</v>
      </c>
      <c r="R13" s="8"/>
      <c r="S13">
        <v>7</v>
      </c>
      <c r="T13">
        <v>0</v>
      </c>
    </row>
    <row r="14" spans="5:20" x14ac:dyDescent="0.2">
      <c r="E14">
        <v>12</v>
      </c>
      <c r="F14">
        <v>0</v>
      </c>
      <c r="G14">
        <v>0</v>
      </c>
      <c r="H14">
        <f t="shared" si="0"/>
        <v>0</v>
      </c>
      <c r="Q14">
        <v>9</v>
      </c>
      <c r="R14" s="8"/>
      <c r="S14">
        <v>8</v>
      </c>
      <c r="T14">
        <v>0</v>
      </c>
    </row>
    <row r="15" spans="5:20" x14ac:dyDescent="0.2">
      <c r="E15">
        <v>13</v>
      </c>
      <c r="F15">
        <v>1</v>
      </c>
      <c r="G15">
        <v>0</v>
      </c>
      <c r="H15">
        <f t="shared" si="0"/>
        <v>0.5</v>
      </c>
      <c r="Q15">
        <v>10</v>
      </c>
      <c r="R15" s="8"/>
      <c r="S15">
        <v>9</v>
      </c>
      <c r="T15">
        <v>0</v>
      </c>
    </row>
    <row r="16" spans="5:20" x14ac:dyDescent="0.2">
      <c r="E16">
        <v>14</v>
      </c>
      <c r="F16">
        <v>1</v>
      </c>
      <c r="G16">
        <v>0</v>
      </c>
      <c r="H16">
        <f t="shared" si="0"/>
        <v>0.5</v>
      </c>
      <c r="Q16">
        <v>11</v>
      </c>
      <c r="R16" s="8"/>
      <c r="S16">
        <v>10</v>
      </c>
      <c r="T16">
        <v>0</v>
      </c>
    </row>
    <row r="17" spans="5:20" x14ac:dyDescent="0.2">
      <c r="E17">
        <v>15</v>
      </c>
      <c r="F17">
        <v>1.4</v>
      </c>
      <c r="G17">
        <v>0</v>
      </c>
      <c r="H17">
        <f>AVERAGE(F17:G17)</f>
        <v>0.7</v>
      </c>
      <c r="Q17">
        <v>12</v>
      </c>
      <c r="R17" s="8"/>
      <c r="S17">
        <v>11</v>
      </c>
      <c r="T17">
        <v>0</v>
      </c>
    </row>
    <row r="18" spans="5:20" x14ac:dyDescent="0.2">
      <c r="E18">
        <v>16</v>
      </c>
      <c r="F18">
        <v>1.4</v>
      </c>
      <c r="G18">
        <v>0</v>
      </c>
      <c r="H18">
        <f t="shared" si="0"/>
        <v>0.7</v>
      </c>
      <c r="Q18">
        <v>13</v>
      </c>
      <c r="R18" s="8"/>
      <c r="S18">
        <v>12</v>
      </c>
      <c r="T18">
        <v>0</v>
      </c>
    </row>
    <row r="19" spans="5:20" x14ac:dyDescent="0.2">
      <c r="E19">
        <v>17</v>
      </c>
      <c r="F19">
        <v>1.4</v>
      </c>
      <c r="G19">
        <v>0</v>
      </c>
      <c r="H19">
        <f t="shared" si="0"/>
        <v>0.7</v>
      </c>
      <c r="Q19">
        <v>14</v>
      </c>
      <c r="R19" s="8"/>
      <c r="S19">
        <v>13</v>
      </c>
      <c r="T19">
        <v>0</v>
      </c>
    </row>
    <row r="20" spans="5:20" x14ac:dyDescent="0.2">
      <c r="E20">
        <v>18</v>
      </c>
      <c r="F20">
        <v>1.4</v>
      </c>
      <c r="G20">
        <v>0</v>
      </c>
      <c r="H20">
        <f t="shared" si="0"/>
        <v>0.7</v>
      </c>
      <c r="Q20">
        <v>15</v>
      </c>
      <c r="R20" s="8"/>
      <c r="S20">
        <v>14</v>
      </c>
      <c r="T20">
        <v>0.15</v>
      </c>
    </row>
    <row r="21" spans="5:20" x14ac:dyDescent="0.2">
      <c r="E21">
        <v>19</v>
      </c>
      <c r="F21">
        <v>1.4</v>
      </c>
      <c r="G21">
        <v>0</v>
      </c>
      <c r="H21">
        <f t="shared" si="0"/>
        <v>0.7</v>
      </c>
      <c r="Q21">
        <v>16</v>
      </c>
      <c r="R21" s="8"/>
      <c r="S21">
        <v>15</v>
      </c>
      <c r="T21">
        <v>0.15</v>
      </c>
    </row>
    <row r="22" spans="5:20" x14ac:dyDescent="0.2">
      <c r="E22">
        <v>20</v>
      </c>
      <c r="F22">
        <v>2</v>
      </c>
      <c r="G22">
        <v>4</v>
      </c>
      <c r="H22">
        <f t="shared" si="0"/>
        <v>3</v>
      </c>
      <c r="Q22">
        <v>17</v>
      </c>
      <c r="R22" s="8"/>
      <c r="S22">
        <v>16</v>
      </c>
      <c r="T22">
        <v>0.24</v>
      </c>
    </row>
    <row r="23" spans="5:20" x14ac:dyDescent="0.2">
      <c r="E23">
        <v>21</v>
      </c>
      <c r="F23">
        <v>2</v>
      </c>
      <c r="G23">
        <v>4</v>
      </c>
      <c r="H23">
        <f t="shared" si="0"/>
        <v>3</v>
      </c>
      <c r="Q23">
        <v>18</v>
      </c>
      <c r="R23" s="8"/>
      <c r="S23">
        <v>17</v>
      </c>
      <c r="T23">
        <v>0.24</v>
      </c>
    </row>
    <row r="24" spans="5:20" x14ac:dyDescent="0.2">
      <c r="E24">
        <v>22</v>
      </c>
      <c r="F24">
        <v>2.2999999999999998</v>
      </c>
      <c r="G24">
        <v>2</v>
      </c>
      <c r="H24">
        <f t="shared" si="0"/>
        <v>2.15</v>
      </c>
      <c r="Q24">
        <v>19</v>
      </c>
      <c r="R24" s="8"/>
      <c r="S24">
        <v>18</v>
      </c>
      <c r="T24">
        <v>0.24</v>
      </c>
    </row>
    <row r="25" spans="5:20" x14ac:dyDescent="0.2">
      <c r="E25">
        <v>23</v>
      </c>
      <c r="F25">
        <v>2.2999999999999998</v>
      </c>
      <c r="G25">
        <v>2</v>
      </c>
      <c r="H25">
        <f t="shared" si="0"/>
        <v>2.15</v>
      </c>
      <c r="Q25">
        <v>20</v>
      </c>
      <c r="R25" s="8"/>
      <c r="S25">
        <v>19</v>
      </c>
      <c r="T25">
        <v>0.28999999999999998</v>
      </c>
    </row>
    <row r="26" spans="5:20" x14ac:dyDescent="0.2">
      <c r="E26">
        <v>24</v>
      </c>
      <c r="F26">
        <v>4.8</v>
      </c>
      <c r="G26">
        <v>5</v>
      </c>
      <c r="H26">
        <f t="shared" si="0"/>
        <v>4.9000000000000004</v>
      </c>
      <c r="Q26">
        <v>21</v>
      </c>
      <c r="R26" s="8"/>
      <c r="S26">
        <v>20</v>
      </c>
      <c r="T26">
        <v>0.28999999999999998</v>
      </c>
    </row>
    <row r="27" spans="5:20" x14ac:dyDescent="0.2">
      <c r="E27">
        <v>25</v>
      </c>
      <c r="F27">
        <v>4.8</v>
      </c>
      <c r="G27">
        <v>5</v>
      </c>
      <c r="H27">
        <f t="shared" si="0"/>
        <v>4.9000000000000004</v>
      </c>
      <c r="Q27">
        <v>22</v>
      </c>
      <c r="R27" s="8"/>
      <c r="S27">
        <v>21</v>
      </c>
      <c r="T27">
        <v>0.47</v>
      </c>
    </row>
    <row r="28" spans="5:20" x14ac:dyDescent="0.2">
      <c r="E28">
        <v>26</v>
      </c>
      <c r="F28">
        <v>4.9000000000000004</v>
      </c>
      <c r="G28">
        <v>5</v>
      </c>
      <c r="H28">
        <f t="shared" si="0"/>
        <v>4.95</v>
      </c>
      <c r="Q28">
        <v>23</v>
      </c>
      <c r="R28" s="8"/>
      <c r="S28">
        <v>22</v>
      </c>
      <c r="T28">
        <v>0.47</v>
      </c>
    </row>
    <row r="29" spans="5:20" x14ac:dyDescent="0.2">
      <c r="E29">
        <v>27</v>
      </c>
      <c r="F29">
        <v>4.9000000000000004</v>
      </c>
      <c r="G29">
        <v>4</v>
      </c>
      <c r="H29">
        <f t="shared" si="0"/>
        <v>4.45</v>
      </c>
      <c r="Q29">
        <v>24</v>
      </c>
      <c r="R29" s="8"/>
      <c r="S29">
        <v>23</v>
      </c>
      <c r="T29">
        <v>0.66</v>
      </c>
    </row>
    <row r="30" spans="5:20" x14ac:dyDescent="0.2">
      <c r="E30">
        <v>28</v>
      </c>
      <c r="F30">
        <v>4.9000000000000004</v>
      </c>
      <c r="G30">
        <v>4</v>
      </c>
      <c r="H30">
        <f t="shared" si="0"/>
        <v>4.45</v>
      </c>
      <c r="Q30">
        <v>25</v>
      </c>
      <c r="R30" s="8"/>
      <c r="S30">
        <v>24</v>
      </c>
      <c r="T30">
        <v>0.66</v>
      </c>
    </row>
    <row r="31" spans="5:20" x14ac:dyDescent="0.2">
      <c r="E31">
        <v>29</v>
      </c>
      <c r="F31">
        <v>3.5</v>
      </c>
      <c r="G31">
        <v>4</v>
      </c>
      <c r="H31">
        <f t="shared" si="0"/>
        <v>3.75</v>
      </c>
      <c r="Q31">
        <v>26</v>
      </c>
      <c r="R31" s="8"/>
      <c r="S31">
        <v>25</v>
      </c>
      <c r="T31">
        <v>0.66</v>
      </c>
    </row>
    <row r="32" spans="5:20" x14ac:dyDescent="0.2">
      <c r="E32">
        <v>30</v>
      </c>
      <c r="F32">
        <v>3.5</v>
      </c>
      <c r="G32">
        <v>4</v>
      </c>
      <c r="H32">
        <f t="shared" si="0"/>
        <v>3.75</v>
      </c>
      <c r="Q32">
        <v>27</v>
      </c>
      <c r="R32" s="8"/>
      <c r="S32">
        <v>26</v>
      </c>
      <c r="T32">
        <v>1.47</v>
      </c>
    </row>
    <row r="33" spans="5:20" x14ac:dyDescent="0.2">
      <c r="E33">
        <v>31</v>
      </c>
      <c r="F33">
        <v>3.5</v>
      </c>
      <c r="G33">
        <v>4</v>
      </c>
      <c r="H33">
        <f t="shared" si="0"/>
        <v>3.75</v>
      </c>
      <c r="Q33">
        <v>28</v>
      </c>
      <c r="R33" s="8"/>
      <c r="S33">
        <v>27</v>
      </c>
      <c r="T33">
        <v>1.47</v>
      </c>
    </row>
    <row r="34" spans="5:20" x14ac:dyDescent="0.2">
      <c r="E34">
        <v>32</v>
      </c>
      <c r="F34">
        <v>3.6</v>
      </c>
      <c r="G34">
        <v>4</v>
      </c>
      <c r="H34">
        <f t="shared" si="0"/>
        <v>3.8</v>
      </c>
      <c r="Q34">
        <v>29</v>
      </c>
      <c r="R34" s="8"/>
      <c r="S34">
        <v>28</v>
      </c>
      <c r="T34">
        <v>1.57</v>
      </c>
    </row>
    <row r="35" spans="5:20" x14ac:dyDescent="0.2">
      <c r="E35">
        <v>33</v>
      </c>
      <c r="F35">
        <v>3.6</v>
      </c>
      <c r="G35">
        <v>4</v>
      </c>
      <c r="H35">
        <f t="shared" si="0"/>
        <v>3.8</v>
      </c>
      <c r="Q35">
        <v>30</v>
      </c>
      <c r="R35" s="8"/>
      <c r="S35">
        <v>29</v>
      </c>
      <c r="T35">
        <v>1.57</v>
      </c>
    </row>
    <row r="36" spans="5:20" x14ac:dyDescent="0.2">
      <c r="E36">
        <v>34</v>
      </c>
      <c r="F36">
        <v>4.8</v>
      </c>
      <c r="G36">
        <v>5</v>
      </c>
      <c r="H36">
        <f t="shared" si="0"/>
        <v>4.9000000000000004</v>
      </c>
      <c r="Q36">
        <v>31</v>
      </c>
      <c r="R36" s="8"/>
      <c r="S36">
        <v>30</v>
      </c>
      <c r="T36">
        <v>1.1299999999999999</v>
      </c>
    </row>
    <row r="37" spans="5:20" x14ac:dyDescent="0.2">
      <c r="E37">
        <v>35</v>
      </c>
      <c r="F37">
        <v>4.8</v>
      </c>
      <c r="G37">
        <v>5</v>
      </c>
      <c r="H37">
        <f t="shared" si="0"/>
        <v>4.9000000000000004</v>
      </c>
      <c r="Q37">
        <v>32</v>
      </c>
      <c r="R37" s="8"/>
      <c r="S37">
        <v>31</v>
      </c>
      <c r="T37">
        <v>1.1299999999999999</v>
      </c>
    </row>
    <row r="38" spans="5:20" x14ac:dyDescent="0.2">
      <c r="E38">
        <v>36</v>
      </c>
      <c r="F38">
        <v>6.1</v>
      </c>
      <c r="G38">
        <v>6</v>
      </c>
      <c r="H38">
        <f t="shared" si="0"/>
        <v>6.05</v>
      </c>
      <c r="Q38">
        <v>33</v>
      </c>
      <c r="R38" s="8"/>
      <c r="S38">
        <v>32</v>
      </c>
      <c r="T38">
        <v>1.1299999999999999</v>
      </c>
    </row>
    <row r="39" spans="5:20" x14ac:dyDescent="0.2">
      <c r="E39">
        <v>37</v>
      </c>
      <c r="F39">
        <v>6.1</v>
      </c>
      <c r="G39">
        <v>6</v>
      </c>
      <c r="H39">
        <f t="shared" si="0"/>
        <v>6.05</v>
      </c>
      <c r="Q39">
        <v>34</v>
      </c>
      <c r="R39" s="8"/>
      <c r="S39">
        <v>33</v>
      </c>
      <c r="T39">
        <v>1.28</v>
      </c>
    </row>
    <row r="40" spans="5:20" x14ac:dyDescent="0.2">
      <c r="E40">
        <v>38</v>
      </c>
      <c r="F40">
        <v>6.1</v>
      </c>
      <c r="G40">
        <v>6</v>
      </c>
      <c r="H40">
        <f t="shared" si="0"/>
        <v>6.05</v>
      </c>
      <c r="Q40">
        <v>35</v>
      </c>
      <c r="R40" s="8"/>
      <c r="S40">
        <v>34</v>
      </c>
      <c r="T40">
        <v>1.28</v>
      </c>
    </row>
    <row r="41" spans="5:20" x14ac:dyDescent="0.2">
      <c r="E41">
        <v>39</v>
      </c>
      <c r="F41">
        <v>6.3</v>
      </c>
      <c r="G41">
        <v>6</v>
      </c>
      <c r="H41">
        <f t="shared" si="0"/>
        <v>6.15</v>
      </c>
      <c r="Q41">
        <v>36</v>
      </c>
      <c r="R41" s="8"/>
      <c r="S41">
        <v>35</v>
      </c>
      <c r="T41">
        <v>1.59</v>
      </c>
    </row>
    <row r="42" spans="5:20" x14ac:dyDescent="0.2">
      <c r="E42">
        <v>40</v>
      </c>
      <c r="F42">
        <v>6.3</v>
      </c>
      <c r="G42">
        <v>6</v>
      </c>
      <c r="H42">
        <f t="shared" si="0"/>
        <v>6.15</v>
      </c>
      <c r="Q42">
        <v>37</v>
      </c>
      <c r="R42" s="8"/>
      <c r="S42">
        <v>36</v>
      </c>
      <c r="T42">
        <v>1.59</v>
      </c>
    </row>
    <row r="43" spans="5:20" x14ac:dyDescent="0.2">
      <c r="E43">
        <v>41</v>
      </c>
      <c r="F43">
        <v>7.1</v>
      </c>
      <c r="G43">
        <v>7</v>
      </c>
      <c r="H43">
        <f t="shared" si="0"/>
        <v>7.05</v>
      </c>
      <c r="Q43">
        <v>38</v>
      </c>
      <c r="R43" s="8"/>
      <c r="S43">
        <v>37</v>
      </c>
      <c r="T43">
        <v>1.78</v>
      </c>
    </row>
    <row r="44" spans="5:20" x14ac:dyDescent="0.2">
      <c r="E44">
        <v>42</v>
      </c>
      <c r="F44">
        <v>7.1</v>
      </c>
      <c r="G44">
        <v>7</v>
      </c>
      <c r="H44">
        <f t="shared" si="0"/>
        <v>7.05</v>
      </c>
      <c r="Q44">
        <v>39</v>
      </c>
      <c r="R44" s="8"/>
      <c r="S44">
        <v>38</v>
      </c>
      <c r="T44">
        <v>1.78</v>
      </c>
    </row>
    <row r="45" spans="5:20" x14ac:dyDescent="0.2">
      <c r="E45">
        <v>43</v>
      </c>
      <c r="F45">
        <v>7.6</v>
      </c>
      <c r="G45">
        <v>8</v>
      </c>
      <c r="H45">
        <f t="shared" si="0"/>
        <v>7.8</v>
      </c>
      <c r="Q45">
        <v>40</v>
      </c>
      <c r="R45" s="8"/>
      <c r="S45">
        <v>39</v>
      </c>
      <c r="T45">
        <v>1.78</v>
      </c>
    </row>
    <row r="46" spans="5:20" x14ac:dyDescent="0.2">
      <c r="E46">
        <v>44</v>
      </c>
      <c r="F46">
        <v>7.6</v>
      </c>
      <c r="G46">
        <v>8</v>
      </c>
      <c r="H46">
        <f t="shared" si="0"/>
        <v>7.8</v>
      </c>
      <c r="Q46">
        <v>41</v>
      </c>
      <c r="R46" s="8"/>
      <c r="S46">
        <v>40</v>
      </c>
      <c r="T46">
        <v>2.02</v>
      </c>
    </row>
    <row r="47" spans="5:20" x14ac:dyDescent="0.2">
      <c r="E47">
        <v>45</v>
      </c>
      <c r="F47">
        <v>7.5</v>
      </c>
      <c r="G47">
        <v>8</v>
      </c>
      <c r="H47">
        <f t="shared" si="0"/>
        <v>7.75</v>
      </c>
      <c r="Q47">
        <v>42</v>
      </c>
      <c r="R47" s="8"/>
      <c r="S47">
        <v>41</v>
      </c>
      <c r="T47">
        <v>2.02</v>
      </c>
    </row>
    <row r="48" spans="5:20" x14ac:dyDescent="0.2">
      <c r="E48">
        <v>46</v>
      </c>
      <c r="F48">
        <v>7.5</v>
      </c>
      <c r="G48">
        <v>8</v>
      </c>
      <c r="H48">
        <f t="shared" si="0"/>
        <v>7.75</v>
      </c>
      <c r="Q48">
        <v>43</v>
      </c>
      <c r="R48" s="8"/>
      <c r="S48">
        <v>42</v>
      </c>
      <c r="T48">
        <v>2.27</v>
      </c>
    </row>
    <row r="49" spans="5:20" x14ac:dyDescent="0.2">
      <c r="E49">
        <v>47</v>
      </c>
      <c r="F49">
        <v>7.5</v>
      </c>
      <c r="G49">
        <v>8</v>
      </c>
      <c r="H49">
        <f t="shared" si="0"/>
        <v>7.75</v>
      </c>
      <c r="Q49">
        <v>44</v>
      </c>
      <c r="R49" s="8"/>
      <c r="S49">
        <v>43</v>
      </c>
      <c r="T49">
        <v>2.27</v>
      </c>
    </row>
    <row r="50" spans="5:20" x14ac:dyDescent="0.2">
      <c r="E50">
        <v>48</v>
      </c>
      <c r="F50">
        <v>8.6</v>
      </c>
      <c r="G50">
        <v>9</v>
      </c>
      <c r="H50">
        <f t="shared" si="0"/>
        <v>8.8000000000000007</v>
      </c>
      <c r="Q50">
        <v>45</v>
      </c>
      <c r="R50" s="8"/>
      <c r="S50">
        <v>44</v>
      </c>
      <c r="T50">
        <v>2.52</v>
      </c>
    </row>
    <row r="51" spans="5:20" x14ac:dyDescent="0.2">
      <c r="E51">
        <v>49</v>
      </c>
      <c r="F51">
        <v>8.6</v>
      </c>
      <c r="G51">
        <v>9</v>
      </c>
      <c r="H51">
        <f t="shared" si="0"/>
        <v>8.8000000000000007</v>
      </c>
      <c r="Q51">
        <v>46</v>
      </c>
      <c r="R51" s="8"/>
      <c r="S51">
        <v>45</v>
      </c>
      <c r="T51">
        <v>2.52</v>
      </c>
    </row>
    <row r="52" spans="5:20" x14ac:dyDescent="0.2">
      <c r="E52">
        <v>50</v>
      </c>
      <c r="F52">
        <v>8</v>
      </c>
      <c r="G52">
        <v>8</v>
      </c>
      <c r="H52">
        <f t="shared" si="0"/>
        <v>8</v>
      </c>
      <c r="Q52">
        <v>47</v>
      </c>
      <c r="R52" s="8"/>
      <c r="S52">
        <v>46</v>
      </c>
      <c r="T52">
        <v>2.52</v>
      </c>
    </row>
    <row r="53" spans="5:20" x14ac:dyDescent="0.2">
      <c r="E53">
        <v>51</v>
      </c>
      <c r="F53">
        <v>8</v>
      </c>
      <c r="G53">
        <v>8</v>
      </c>
      <c r="H53">
        <f t="shared" si="0"/>
        <v>8</v>
      </c>
      <c r="Q53">
        <v>48</v>
      </c>
      <c r="R53" s="8"/>
      <c r="S53">
        <v>47</v>
      </c>
      <c r="T53">
        <v>2.71</v>
      </c>
    </row>
    <row r="54" spans="5:20" x14ac:dyDescent="0.2">
      <c r="E54">
        <v>52</v>
      </c>
      <c r="F54">
        <v>9.1</v>
      </c>
      <c r="G54">
        <v>8</v>
      </c>
      <c r="H54">
        <f t="shared" si="0"/>
        <v>8.5500000000000007</v>
      </c>
      <c r="Q54">
        <v>49</v>
      </c>
      <c r="R54" s="8"/>
      <c r="S54">
        <v>48</v>
      </c>
      <c r="T54">
        <v>2.71</v>
      </c>
    </row>
    <row r="55" spans="5:20" x14ac:dyDescent="0.2">
      <c r="E55">
        <v>53</v>
      </c>
      <c r="F55">
        <v>9.1</v>
      </c>
      <c r="G55">
        <v>8</v>
      </c>
      <c r="H55">
        <f t="shared" si="0"/>
        <v>8.5500000000000007</v>
      </c>
      <c r="Q55">
        <v>50</v>
      </c>
      <c r="R55" s="8"/>
      <c r="S55">
        <v>49</v>
      </c>
      <c r="T55">
        <v>2.9</v>
      </c>
    </row>
    <row r="56" spans="5:20" x14ac:dyDescent="0.2">
      <c r="E56">
        <v>54</v>
      </c>
      <c r="F56">
        <v>9.1</v>
      </c>
      <c r="G56">
        <v>8</v>
      </c>
      <c r="H56">
        <f t="shared" si="0"/>
        <v>8.5500000000000007</v>
      </c>
      <c r="Q56">
        <v>51</v>
      </c>
      <c r="R56" s="8"/>
      <c r="S56">
        <v>50</v>
      </c>
      <c r="T56">
        <v>2.9</v>
      </c>
    </row>
    <row r="57" spans="5:20" x14ac:dyDescent="0.2">
      <c r="E57">
        <v>55</v>
      </c>
      <c r="F57">
        <v>7.3</v>
      </c>
      <c r="G57">
        <v>7</v>
      </c>
      <c r="H57">
        <f t="shared" si="0"/>
        <v>7.15</v>
      </c>
      <c r="Q57">
        <v>52</v>
      </c>
      <c r="R57" s="8"/>
      <c r="S57">
        <v>51</v>
      </c>
      <c r="T57">
        <v>3.01</v>
      </c>
    </row>
    <row r="58" spans="5:20" x14ac:dyDescent="0.2">
      <c r="E58">
        <v>56</v>
      </c>
      <c r="F58">
        <v>7.3</v>
      </c>
      <c r="G58">
        <v>7</v>
      </c>
      <c r="H58">
        <f t="shared" si="0"/>
        <v>7.15</v>
      </c>
      <c r="Q58">
        <v>53</v>
      </c>
      <c r="R58" s="8"/>
      <c r="S58">
        <v>52</v>
      </c>
      <c r="T58">
        <v>3.01</v>
      </c>
    </row>
    <row r="59" spans="5:20" x14ac:dyDescent="0.2">
      <c r="E59">
        <v>57</v>
      </c>
      <c r="F59">
        <v>7.1</v>
      </c>
      <c r="G59">
        <v>6</v>
      </c>
      <c r="H59">
        <f t="shared" si="0"/>
        <v>6.55</v>
      </c>
      <c r="Q59">
        <v>54</v>
      </c>
      <c r="R59" s="8"/>
      <c r="S59">
        <v>53</v>
      </c>
      <c r="T59">
        <v>3.01</v>
      </c>
    </row>
    <row r="60" spans="5:20" x14ac:dyDescent="0.2">
      <c r="E60">
        <v>58</v>
      </c>
      <c r="F60">
        <v>7.1</v>
      </c>
      <c r="G60">
        <v>6</v>
      </c>
      <c r="H60">
        <f t="shared" si="0"/>
        <v>6.55</v>
      </c>
      <c r="Q60">
        <v>55</v>
      </c>
      <c r="R60" s="8"/>
      <c r="S60">
        <v>54</v>
      </c>
      <c r="T60">
        <v>2.81</v>
      </c>
    </row>
    <row r="61" spans="5:20" x14ac:dyDescent="0.2">
      <c r="E61">
        <v>59</v>
      </c>
      <c r="F61">
        <v>7.1</v>
      </c>
      <c r="G61">
        <v>6</v>
      </c>
      <c r="H61">
        <f t="shared" si="0"/>
        <v>6.55</v>
      </c>
      <c r="Q61">
        <v>56</v>
      </c>
      <c r="R61" s="8"/>
      <c r="S61">
        <v>55</v>
      </c>
      <c r="T61">
        <v>2.81</v>
      </c>
    </row>
    <row r="62" spans="5:20" x14ac:dyDescent="0.2">
      <c r="E62">
        <v>60</v>
      </c>
      <c r="F62">
        <v>9.1999999999999993</v>
      </c>
      <c r="G62">
        <v>9</v>
      </c>
      <c r="H62">
        <f t="shared" si="0"/>
        <v>9.1</v>
      </c>
      <c r="Q62">
        <v>57</v>
      </c>
      <c r="R62" s="8"/>
      <c r="S62">
        <v>56</v>
      </c>
      <c r="T62">
        <v>2.29</v>
      </c>
    </row>
    <row r="63" spans="5:20" x14ac:dyDescent="0.2">
      <c r="E63">
        <v>61</v>
      </c>
      <c r="F63">
        <v>9.1999999999999993</v>
      </c>
      <c r="G63">
        <v>9</v>
      </c>
      <c r="H63">
        <f t="shared" si="0"/>
        <v>9.1</v>
      </c>
      <c r="Q63">
        <v>58</v>
      </c>
      <c r="R63" s="8"/>
      <c r="S63">
        <v>57</v>
      </c>
      <c r="T63">
        <v>2.29</v>
      </c>
    </row>
    <row r="64" spans="5:20" x14ac:dyDescent="0.2">
      <c r="E64">
        <v>62</v>
      </c>
      <c r="F64">
        <v>9.1999999999999993</v>
      </c>
      <c r="G64">
        <v>8</v>
      </c>
      <c r="H64">
        <f t="shared" si="0"/>
        <v>8.6</v>
      </c>
      <c r="Q64">
        <v>59</v>
      </c>
      <c r="R64" s="8"/>
      <c r="S64">
        <v>58</v>
      </c>
      <c r="T64">
        <v>2.11</v>
      </c>
    </row>
    <row r="65" spans="5:20" x14ac:dyDescent="0.2">
      <c r="E65">
        <v>63</v>
      </c>
      <c r="F65">
        <v>9.1999999999999993</v>
      </c>
      <c r="G65">
        <v>8</v>
      </c>
      <c r="H65">
        <f t="shared" si="0"/>
        <v>8.6</v>
      </c>
      <c r="Q65">
        <v>60</v>
      </c>
      <c r="R65" s="8"/>
      <c r="S65">
        <v>59</v>
      </c>
      <c r="T65">
        <v>2.11</v>
      </c>
    </row>
    <row r="66" spans="5:20" x14ac:dyDescent="0.2">
      <c r="E66">
        <v>64</v>
      </c>
      <c r="F66">
        <v>9.6</v>
      </c>
      <c r="G66">
        <v>8</v>
      </c>
      <c r="H66">
        <f t="shared" si="0"/>
        <v>8.8000000000000007</v>
      </c>
      <c r="Q66">
        <v>61</v>
      </c>
      <c r="R66" s="8"/>
      <c r="S66">
        <v>60</v>
      </c>
      <c r="T66">
        <v>2.11</v>
      </c>
    </row>
    <row r="67" spans="5:20" x14ac:dyDescent="0.2">
      <c r="E67">
        <v>65</v>
      </c>
      <c r="F67">
        <v>9.6</v>
      </c>
      <c r="G67">
        <v>8</v>
      </c>
      <c r="H67">
        <f t="shared" ref="H67:H130" si="1">AVERAGE(F67:G67)</f>
        <v>8.8000000000000007</v>
      </c>
      <c r="Q67">
        <v>62</v>
      </c>
      <c r="R67" s="8"/>
      <c r="S67">
        <v>61</v>
      </c>
      <c r="T67">
        <v>2.79</v>
      </c>
    </row>
    <row r="68" spans="5:20" x14ac:dyDescent="0.2">
      <c r="E68">
        <v>66</v>
      </c>
      <c r="F68">
        <v>10.3</v>
      </c>
      <c r="G68">
        <v>9</v>
      </c>
      <c r="H68">
        <f t="shared" si="1"/>
        <v>9.65</v>
      </c>
      <c r="Q68">
        <v>63</v>
      </c>
      <c r="R68" s="8"/>
      <c r="S68">
        <v>62</v>
      </c>
      <c r="T68">
        <v>2.79</v>
      </c>
    </row>
    <row r="69" spans="5:20" x14ac:dyDescent="0.2">
      <c r="E69">
        <v>67</v>
      </c>
      <c r="F69">
        <v>10.3</v>
      </c>
      <c r="G69">
        <v>9</v>
      </c>
      <c r="H69">
        <f t="shared" si="1"/>
        <v>9.65</v>
      </c>
      <c r="Q69">
        <v>64</v>
      </c>
      <c r="R69" s="8"/>
      <c r="S69">
        <v>63</v>
      </c>
      <c r="T69">
        <v>3.14</v>
      </c>
    </row>
    <row r="70" spans="5:20" x14ac:dyDescent="0.2">
      <c r="E70">
        <v>68</v>
      </c>
      <c r="F70">
        <v>10.3</v>
      </c>
      <c r="G70">
        <v>9</v>
      </c>
      <c r="H70">
        <f t="shared" si="1"/>
        <v>9.65</v>
      </c>
      <c r="Q70">
        <v>65</v>
      </c>
      <c r="R70" s="8"/>
      <c r="S70">
        <v>64</v>
      </c>
      <c r="T70">
        <v>3.14</v>
      </c>
    </row>
    <row r="71" spans="5:20" x14ac:dyDescent="0.2">
      <c r="E71">
        <v>69</v>
      </c>
      <c r="F71">
        <v>10.199999999999999</v>
      </c>
      <c r="G71">
        <v>9</v>
      </c>
      <c r="H71">
        <f t="shared" si="1"/>
        <v>9.6</v>
      </c>
      <c r="Q71">
        <v>66</v>
      </c>
      <c r="S71">
        <v>65</v>
      </c>
      <c r="T71">
        <v>3.47</v>
      </c>
    </row>
    <row r="72" spans="5:20" x14ac:dyDescent="0.2">
      <c r="E72">
        <v>70</v>
      </c>
      <c r="F72">
        <v>10.199999999999999</v>
      </c>
      <c r="G72">
        <v>9</v>
      </c>
      <c r="H72">
        <f t="shared" si="1"/>
        <v>9.6</v>
      </c>
      <c r="Q72">
        <v>67</v>
      </c>
      <c r="S72">
        <v>66</v>
      </c>
      <c r="T72">
        <v>3.47</v>
      </c>
    </row>
    <row r="73" spans="5:20" x14ac:dyDescent="0.2">
      <c r="E73">
        <v>71</v>
      </c>
      <c r="F73">
        <v>10</v>
      </c>
      <c r="G73">
        <v>9</v>
      </c>
      <c r="H73">
        <f t="shared" si="1"/>
        <v>9.5</v>
      </c>
      <c r="Q73">
        <v>68</v>
      </c>
      <c r="S73">
        <v>67</v>
      </c>
      <c r="T73">
        <v>3.47</v>
      </c>
    </row>
    <row r="74" spans="5:20" x14ac:dyDescent="0.2">
      <c r="E74">
        <v>72</v>
      </c>
      <c r="F74">
        <v>10</v>
      </c>
      <c r="G74">
        <v>9</v>
      </c>
      <c r="H74">
        <f t="shared" si="1"/>
        <v>9.5</v>
      </c>
      <c r="Q74">
        <v>69</v>
      </c>
      <c r="S74">
        <v>68</v>
      </c>
      <c r="T74">
        <v>3.37</v>
      </c>
    </row>
    <row r="75" spans="5:20" x14ac:dyDescent="0.2">
      <c r="E75">
        <v>73</v>
      </c>
      <c r="F75">
        <v>9.9</v>
      </c>
      <c r="G75">
        <v>8</v>
      </c>
      <c r="H75">
        <f t="shared" si="1"/>
        <v>8.9499999999999993</v>
      </c>
      <c r="Q75">
        <v>70</v>
      </c>
      <c r="S75">
        <v>69</v>
      </c>
      <c r="T75">
        <v>3.37</v>
      </c>
    </row>
    <row r="76" spans="5:20" x14ac:dyDescent="0.2">
      <c r="E76">
        <v>74</v>
      </c>
      <c r="F76">
        <v>9.9</v>
      </c>
      <c r="G76">
        <v>8</v>
      </c>
      <c r="H76">
        <f t="shared" si="1"/>
        <v>8.9499999999999993</v>
      </c>
      <c r="Q76">
        <v>71</v>
      </c>
      <c r="S76">
        <v>70</v>
      </c>
      <c r="T76">
        <v>3.21</v>
      </c>
    </row>
    <row r="77" spans="5:20" x14ac:dyDescent="0.2">
      <c r="E77">
        <v>75</v>
      </c>
      <c r="F77">
        <v>9.9</v>
      </c>
      <c r="G77">
        <v>8</v>
      </c>
      <c r="H77">
        <f t="shared" si="1"/>
        <v>8.9499999999999993</v>
      </c>
      <c r="Q77">
        <v>72</v>
      </c>
      <c r="S77">
        <v>71</v>
      </c>
      <c r="T77">
        <v>3.21</v>
      </c>
    </row>
    <row r="78" spans="5:20" x14ac:dyDescent="0.2">
      <c r="E78">
        <v>76</v>
      </c>
      <c r="F78">
        <v>11.9</v>
      </c>
      <c r="G78">
        <v>9</v>
      </c>
      <c r="H78">
        <f t="shared" si="1"/>
        <v>10.45</v>
      </c>
      <c r="Q78">
        <v>73</v>
      </c>
      <c r="S78">
        <v>72</v>
      </c>
      <c r="T78">
        <v>3.22</v>
      </c>
    </row>
    <row r="79" spans="5:20" x14ac:dyDescent="0.2">
      <c r="E79">
        <v>77</v>
      </c>
      <c r="F79">
        <v>11.9</v>
      </c>
      <c r="G79">
        <v>9</v>
      </c>
      <c r="H79">
        <f t="shared" si="1"/>
        <v>10.45</v>
      </c>
      <c r="Q79">
        <v>74</v>
      </c>
      <c r="S79">
        <v>73</v>
      </c>
      <c r="T79">
        <v>3.22</v>
      </c>
    </row>
    <row r="80" spans="5:20" x14ac:dyDescent="0.2">
      <c r="E80">
        <v>78</v>
      </c>
      <c r="F80">
        <v>11.4</v>
      </c>
      <c r="G80">
        <v>11</v>
      </c>
      <c r="H80">
        <f t="shared" si="1"/>
        <v>11.2</v>
      </c>
      <c r="Q80">
        <v>75</v>
      </c>
      <c r="S80">
        <v>74</v>
      </c>
      <c r="T80">
        <v>3.22</v>
      </c>
    </row>
    <row r="81" spans="5:20" x14ac:dyDescent="0.2">
      <c r="E81">
        <v>79</v>
      </c>
      <c r="F81">
        <v>11.4</v>
      </c>
      <c r="G81">
        <v>11</v>
      </c>
      <c r="H81">
        <f t="shared" si="1"/>
        <v>11.2</v>
      </c>
      <c r="Q81">
        <v>76</v>
      </c>
      <c r="S81">
        <v>75</v>
      </c>
      <c r="T81">
        <v>3.24</v>
      </c>
    </row>
    <row r="82" spans="5:20" x14ac:dyDescent="0.2">
      <c r="E82">
        <v>80</v>
      </c>
      <c r="F82">
        <v>10.7</v>
      </c>
      <c r="G82">
        <v>10</v>
      </c>
      <c r="H82">
        <f t="shared" si="1"/>
        <v>10.35</v>
      </c>
      <c r="Q82">
        <v>77</v>
      </c>
      <c r="S82">
        <v>76</v>
      </c>
      <c r="T82">
        <v>3.24</v>
      </c>
    </row>
    <row r="83" spans="5:20" x14ac:dyDescent="0.2">
      <c r="E83">
        <v>81</v>
      </c>
      <c r="F83">
        <v>10.7</v>
      </c>
      <c r="G83">
        <v>10</v>
      </c>
      <c r="H83">
        <f t="shared" si="1"/>
        <v>10.35</v>
      </c>
      <c r="Q83">
        <v>78</v>
      </c>
      <c r="S83">
        <v>77</v>
      </c>
      <c r="T83">
        <v>3.7</v>
      </c>
    </row>
    <row r="84" spans="5:20" x14ac:dyDescent="0.2">
      <c r="E84">
        <v>82</v>
      </c>
      <c r="F84">
        <v>10.7</v>
      </c>
      <c r="G84">
        <v>10</v>
      </c>
      <c r="H84">
        <f t="shared" si="1"/>
        <v>10.35</v>
      </c>
      <c r="Q84">
        <v>79</v>
      </c>
      <c r="S84">
        <v>78</v>
      </c>
      <c r="T84">
        <v>3.7</v>
      </c>
    </row>
    <row r="85" spans="5:20" x14ac:dyDescent="0.2">
      <c r="E85">
        <v>83</v>
      </c>
      <c r="F85">
        <v>6.9</v>
      </c>
      <c r="G85">
        <v>7</v>
      </c>
      <c r="H85">
        <f t="shared" si="1"/>
        <v>6.95</v>
      </c>
      <c r="Q85">
        <v>80</v>
      </c>
      <c r="S85">
        <v>79</v>
      </c>
      <c r="T85">
        <v>3.69</v>
      </c>
    </row>
    <row r="86" spans="5:20" x14ac:dyDescent="0.2">
      <c r="E86">
        <v>84</v>
      </c>
      <c r="F86">
        <v>6.9</v>
      </c>
      <c r="G86">
        <v>7</v>
      </c>
      <c r="H86">
        <f t="shared" si="1"/>
        <v>6.95</v>
      </c>
      <c r="Q86">
        <v>81</v>
      </c>
      <c r="S86">
        <v>80</v>
      </c>
      <c r="T86">
        <v>3.69</v>
      </c>
    </row>
    <row r="87" spans="5:20" x14ac:dyDescent="0.2">
      <c r="E87">
        <v>85</v>
      </c>
      <c r="F87">
        <v>6.6</v>
      </c>
      <c r="G87">
        <v>6</v>
      </c>
      <c r="H87">
        <f t="shared" si="1"/>
        <v>6.3</v>
      </c>
      <c r="Q87">
        <v>82</v>
      </c>
      <c r="S87">
        <v>81</v>
      </c>
      <c r="T87">
        <v>3.69</v>
      </c>
    </row>
    <row r="88" spans="5:20" x14ac:dyDescent="0.2">
      <c r="E88">
        <v>86</v>
      </c>
      <c r="F88">
        <v>6.6</v>
      </c>
      <c r="G88">
        <v>6</v>
      </c>
      <c r="H88">
        <f t="shared" si="1"/>
        <v>6.3</v>
      </c>
      <c r="Q88">
        <v>83</v>
      </c>
      <c r="S88">
        <v>82</v>
      </c>
      <c r="T88">
        <v>3.56</v>
      </c>
    </row>
    <row r="89" spans="5:20" x14ac:dyDescent="0.2">
      <c r="E89">
        <v>87</v>
      </c>
      <c r="F89">
        <v>6.6</v>
      </c>
      <c r="G89">
        <v>6</v>
      </c>
      <c r="H89">
        <f t="shared" si="1"/>
        <v>6.3</v>
      </c>
      <c r="Q89">
        <v>84</v>
      </c>
      <c r="S89">
        <v>83</v>
      </c>
      <c r="T89">
        <v>3.56</v>
      </c>
    </row>
    <row r="90" spans="5:20" x14ac:dyDescent="0.2">
      <c r="E90">
        <v>88</v>
      </c>
      <c r="F90">
        <v>9.6</v>
      </c>
      <c r="G90">
        <v>9</v>
      </c>
      <c r="H90">
        <f t="shared" si="1"/>
        <v>9.3000000000000007</v>
      </c>
      <c r="Q90">
        <v>85</v>
      </c>
      <c r="S90">
        <v>84</v>
      </c>
      <c r="T90">
        <v>2.13</v>
      </c>
    </row>
    <row r="91" spans="5:20" x14ac:dyDescent="0.2">
      <c r="E91">
        <v>89</v>
      </c>
      <c r="F91">
        <v>9.6</v>
      </c>
      <c r="G91">
        <v>9</v>
      </c>
      <c r="H91">
        <f t="shared" si="1"/>
        <v>9.3000000000000007</v>
      </c>
      <c r="Q91">
        <v>86</v>
      </c>
      <c r="S91">
        <v>85</v>
      </c>
      <c r="T91">
        <v>2.13</v>
      </c>
    </row>
    <row r="92" spans="5:20" x14ac:dyDescent="0.2">
      <c r="E92">
        <v>90</v>
      </c>
      <c r="F92">
        <v>2.1</v>
      </c>
      <c r="G92">
        <v>2</v>
      </c>
      <c r="H92">
        <f t="shared" si="1"/>
        <v>2.0499999999999998</v>
      </c>
      <c r="Q92">
        <v>87</v>
      </c>
      <c r="S92">
        <v>86</v>
      </c>
      <c r="T92">
        <v>1.96</v>
      </c>
    </row>
    <row r="93" spans="5:20" x14ac:dyDescent="0.2">
      <c r="E93">
        <v>91</v>
      </c>
      <c r="F93">
        <v>2.1</v>
      </c>
      <c r="G93">
        <v>2</v>
      </c>
      <c r="H93">
        <f t="shared" si="1"/>
        <v>2.0499999999999998</v>
      </c>
      <c r="Q93">
        <v>88</v>
      </c>
      <c r="S93">
        <v>87</v>
      </c>
      <c r="T93">
        <v>1.96</v>
      </c>
    </row>
    <row r="94" spans="5:20" x14ac:dyDescent="0.2">
      <c r="E94">
        <v>92</v>
      </c>
      <c r="F94">
        <v>1.2</v>
      </c>
      <c r="G94">
        <v>1</v>
      </c>
      <c r="H94">
        <f t="shared" si="1"/>
        <v>1.1000000000000001</v>
      </c>
      <c r="Q94">
        <v>89</v>
      </c>
      <c r="S94">
        <v>88</v>
      </c>
      <c r="T94">
        <v>1.96</v>
      </c>
    </row>
    <row r="95" spans="5:20" x14ac:dyDescent="0.2">
      <c r="E95">
        <v>93</v>
      </c>
      <c r="F95">
        <v>1.2</v>
      </c>
      <c r="G95">
        <v>1</v>
      </c>
      <c r="H95">
        <f t="shared" si="1"/>
        <v>1.1000000000000001</v>
      </c>
      <c r="Q95">
        <v>90</v>
      </c>
      <c r="S95">
        <v>89</v>
      </c>
      <c r="T95">
        <v>3.18</v>
      </c>
    </row>
    <row r="96" spans="5:20" x14ac:dyDescent="0.2">
      <c r="E96">
        <v>94</v>
      </c>
      <c r="F96">
        <v>1.2</v>
      </c>
      <c r="G96">
        <v>1</v>
      </c>
      <c r="H96">
        <f t="shared" si="1"/>
        <v>1.1000000000000001</v>
      </c>
      <c r="Q96">
        <v>91</v>
      </c>
      <c r="S96">
        <v>90</v>
      </c>
      <c r="T96">
        <v>3.18</v>
      </c>
    </row>
    <row r="97" spans="5:20" x14ac:dyDescent="0.2">
      <c r="E97">
        <v>95</v>
      </c>
      <c r="F97">
        <v>1.6</v>
      </c>
      <c r="G97">
        <v>1.5</v>
      </c>
      <c r="H97">
        <f t="shared" si="1"/>
        <v>1.55</v>
      </c>
      <c r="Q97">
        <v>92</v>
      </c>
      <c r="S97">
        <v>91</v>
      </c>
      <c r="T97">
        <v>1.29</v>
      </c>
    </row>
    <row r="98" spans="5:20" x14ac:dyDescent="0.2">
      <c r="E98">
        <v>96</v>
      </c>
      <c r="F98">
        <v>1.6</v>
      </c>
      <c r="G98">
        <v>1.5</v>
      </c>
      <c r="H98">
        <f t="shared" si="1"/>
        <v>1.55</v>
      </c>
      <c r="Q98">
        <v>93</v>
      </c>
      <c r="S98">
        <v>92</v>
      </c>
      <c r="T98">
        <v>1.29</v>
      </c>
    </row>
    <row r="99" spans="5:20" x14ac:dyDescent="0.2">
      <c r="E99">
        <v>97</v>
      </c>
      <c r="F99">
        <v>0.9</v>
      </c>
      <c r="G99">
        <v>0.7</v>
      </c>
      <c r="H99">
        <f t="shared" si="1"/>
        <v>0.8</v>
      </c>
      <c r="Q99">
        <v>94</v>
      </c>
      <c r="S99">
        <v>93</v>
      </c>
      <c r="T99">
        <v>0.14000000000000001</v>
      </c>
    </row>
    <row r="100" spans="5:20" x14ac:dyDescent="0.2">
      <c r="E100">
        <v>98</v>
      </c>
      <c r="F100">
        <v>0.9</v>
      </c>
      <c r="G100">
        <v>0.7</v>
      </c>
      <c r="H100">
        <f t="shared" si="1"/>
        <v>0.8</v>
      </c>
      <c r="Q100">
        <v>95</v>
      </c>
      <c r="S100">
        <v>94</v>
      </c>
      <c r="T100">
        <v>0.14000000000000001</v>
      </c>
    </row>
    <row r="101" spans="5:20" x14ac:dyDescent="0.2">
      <c r="E101">
        <v>99</v>
      </c>
      <c r="F101">
        <v>1.4</v>
      </c>
      <c r="G101">
        <v>1.4</v>
      </c>
      <c r="H101">
        <f t="shared" si="1"/>
        <v>1.4</v>
      </c>
      <c r="Q101">
        <v>96</v>
      </c>
      <c r="S101">
        <v>95</v>
      </c>
      <c r="T101">
        <v>0.14000000000000001</v>
      </c>
    </row>
    <row r="102" spans="5:20" x14ac:dyDescent="0.2">
      <c r="E102">
        <v>100</v>
      </c>
      <c r="F102">
        <v>1.4</v>
      </c>
      <c r="G102">
        <v>1.4</v>
      </c>
      <c r="H102">
        <f t="shared" si="1"/>
        <v>1.4</v>
      </c>
      <c r="Q102">
        <v>97</v>
      </c>
      <c r="S102">
        <v>96</v>
      </c>
      <c r="T102">
        <v>0.48</v>
      </c>
    </row>
    <row r="103" spans="5:20" x14ac:dyDescent="0.2">
      <c r="E103">
        <v>101</v>
      </c>
      <c r="F103">
        <v>8.4</v>
      </c>
      <c r="G103">
        <v>9.8000000000000007</v>
      </c>
      <c r="H103">
        <f t="shared" si="1"/>
        <v>9.1000000000000014</v>
      </c>
      <c r="Q103">
        <v>98</v>
      </c>
      <c r="S103">
        <v>97</v>
      </c>
      <c r="T103">
        <v>0.48</v>
      </c>
    </row>
    <row r="104" spans="5:20" x14ac:dyDescent="0.2">
      <c r="E104">
        <v>102</v>
      </c>
      <c r="F104">
        <v>8.4</v>
      </c>
      <c r="G104">
        <v>9.8000000000000007</v>
      </c>
      <c r="H104">
        <f t="shared" si="1"/>
        <v>9.1000000000000014</v>
      </c>
      <c r="Q104">
        <v>99</v>
      </c>
      <c r="S104">
        <v>98</v>
      </c>
      <c r="T104">
        <v>0.53</v>
      </c>
    </row>
    <row r="105" spans="5:20" x14ac:dyDescent="0.2">
      <c r="E105">
        <v>103</v>
      </c>
      <c r="F105">
        <v>8.3000000000000007</v>
      </c>
      <c r="G105">
        <v>9.1999999999999993</v>
      </c>
      <c r="H105">
        <f t="shared" si="1"/>
        <v>8.75</v>
      </c>
      <c r="Q105">
        <v>100</v>
      </c>
      <c r="S105">
        <v>99</v>
      </c>
      <c r="T105">
        <v>0.53</v>
      </c>
    </row>
    <row r="106" spans="5:20" x14ac:dyDescent="0.2">
      <c r="E106">
        <v>104</v>
      </c>
      <c r="F106">
        <v>8.3000000000000007</v>
      </c>
      <c r="G106">
        <v>9.1</v>
      </c>
      <c r="H106">
        <f t="shared" si="1"/>
        <v>8.6999999999999993</v>
      </c>
      <c r="Q106">
        <v>101</v>
      </c>
      <c r="S106">
        <v>100</v>
      </c>
      <c r="T106">
        <v>0.13</v>
      </c>
    </row>
    <row r="107" spans="5:20" x14ac:dyDescent="0.2">
      <c r="E107">
        <v>105</v>
      </c>
      <c r="F107">
        <v>7.7</v>
      </c>
      <c r="G107">
        <v>8.6</v>
      </c>
      <c r="H107">
        <f t="shared" si="1"/>
        <v>8.15</v>
      </c>
      <c r="Q107">
        <v>102</v>
      </c>
      <c r="S107">
        <v>101</v>
      </c>
      <c r="T107">
        <v>0.13</v>
      </c>
    </row>
    <row r="108" spans="5:20" x14ac:dyDescent="0.2">
      <c r="E108">
        <v>106</v>
      </c>
      <c r="F108">
        <v>7.7</v>
      </c>
      <c r="G108">
        <v>8.6</v>
      </c>
      <c r="H108">
        <f t="shared" si="1"/>
        <v>8.15</v>
      </c>
      <c r="Q108">
        <v>103</v>
      </c>
      <c r="S108">
        <v>102</v>
      </c>
      <c r="T108">
        <v>2.52</v>
      </c>
    </row>
    <row r="109" spans="5:20" x14ac:dyDescent="0.2">
      <c r="E109">
        <v>107</v>
      </c>
      <c r="F109">
        <v>7.7</v>
      </c>
      <c r="G109">
        <v>8.6</v>
      </c>
      <c r="H109">
        <f t="shared" si="1"/>
        <v>8.15</v>
      </c>
      <c r="Q109">
        <v>104</v>
      </c>
      <c r="S109">
        <v>103</v>
      </c>
      <c r="T109">
        <v>2.52</v>
      </c>
    </row>
    <row r="110" spans="5:20" x14ac:dyDescent="0.2">
      <c r="E110">
        <v>108</v>
      </c>
      <c r="F110">
        <v>7.1</v>
      </c>
      <c r="G110">
        <v>8.8000000000000007</v>
      </c>
      <c r="H110">
        <f t="shared" si="1"/>
        <v>7.95</v>
      </c>
      <c r="Q110">
        <v>105</v>
      </c>
      <c r="S110">
        <v>104</v>
      </c>
      <c r="T110">
        <v>2.83</v>
      </c>
    </row>
    <row r="111" spans="5:20" x14ac:dyDescent="0.2">
      <c r="E111">
        <v>109</v>
      </c>
      <c r="F111">
        <v>7.1</v>
      </c>
      <c r="G111">
        <v>8.8000000000000007</v>
      </c>
      <c r="H111">
        <f t="shared" si="1"/>
        <v>7.95</v>
      </c>
      <c r="Q111">
        <v>106</v>
      </c>
      <c r="S111">
        <v>105</v>
      </c>
      <c r="T111">
        <v>2.83</v>
      </c>
    </row>
    <row r="112" spans="5:20" x14ac:dyDescent="0.2">
      <c r="E112">
        <v>110</v>
      </c>
      <c r="F112">
        <v>7.1</v>
      </c>
      <c r="G112">
        <v>8</v>
      </c>
      <c r="H112">
        <f t="shared" si="1"/>
        <v>7.55</v>
      </c>
      <c r="Q112">
        <v>107</v>
      </c>
      <c r="S112">
        <v>106</v>
      </c>
      <c r="T112">
        <v>2.83</v>
      </c>
    </row>
    <row r="113" spans="5:20" x14ac:dyDescent="0.2">
      <c r="E113">
        <v>111</v>
      </c>
      <c r="F113">
        <v>7.1</v>
      </c>
      <c r="G113">
        <v>8</v>
      </c>
      <c r="H113">
        <f t="shared" si="1"/>
        <v>7.55</v>
      </c>
      <c r="Q113">
        <v>108</v>
      </c>
      <c r="S113">
        <v>107</v>
      </c>
      <c r="T113">
        <v>2.52</v>
      </c>
    </row>
    <row r="114" spans="5:20" x14ac:dyDescent="0.2">
      <c r="E114">
        <v>112</v>
      </c>
      <c r="F114">
        <v>7.1</v>
      </c>
      <c r="G114">
        <v>8</v>
      </c>
      <c r="H114">
        <f t="shared" si="1"/>
        <v>7.55</v>
      </c>
      <c r="Q114">
        <v>109</v>
      </c>
      <c r="S114">
        <v>108</v>
      </c>
      <c r="T114">
        <v>2.52</v>
      </c>
    </row>
    <row r="115" spans="5:20" x14ac:dyDescent="0.2">
      <c r="E115">
        <v>113</v>
      </c>
      <c r="F115">
        <v>7.1</v>
      </c>
      <c r="G115">
        <v>8</v>
      </c>
      <c r="H115">
        <f t="shared" si="1"/>
        <v>7.55</v>
      </c>
      <c r="Q115">
        <v>110</v>
      </c>
      <c r="S115">
        <v>109</v>
      </c>
      <c r="T115">
        <v>1.71</v>
      </c>
    </row>
    <row r="116" spans="5:20" x14ac:dyDescent="0.2">
      <c r="E116">
        <v>114</v>
      </c>
      <c r="F116">
        <v>6.1</v>
      </c>
      <c r="G116">
        <v>8</v>
      </c>
      <c r="H116">
        <f t="shared" si="1"/>
        <v>7.05</v>
      </c>
      <c r="Q116">
        <v>111</v>
      </c>
      <c r="S116">
        <v>110</v>
      </c>
      <c r="T116">
        <v>1.71</v>
      </c>
    </row>
    <row r="117" spans="5:20" x14ac:dyDescent="0.2">
      <c r="E117">
        <v>115</v>
      </c>
      <c r="F117">
        <v>6.1</v>
      </c>
      <c r="G117">
        <v>8</v>
      </c>
      <c r="H117">
        <f t="shared" si="1"/>
        <v>7.05</v>
      </c>
      <c r="Q117">
        <v>112</v>
      </c>
      <c r="S117">
        <v>111</v>
      </c>
      <c r="T117">
        <v>1.57</v>
      </c>
    </row>
    <row r="118" spans="5:20" x14ac:dyDescent="0.2">
      <c r="E118">
        <v>116</v>
      </c>
      <c r="F118">
        <v>6.5</v>
      </c>
      <c r="G118">
        <v>8.3000000000000007</v>
      </c>
      <c r="H118">
        <f t="shared" si="1"/>
        <v>7.4</v>
      </c>
      <c r="Q118">
        <v>113</v>
      </c>
      <c r="S118">
        <v>112</v>
      </c>
      <c r="T118">
        <v>1.57</v>
      </c>
    </row>
    <row r="119" spans="5:20" x14ac:dyDescent="0.2">
      <c r="E119">
        <v>117</v>
      </c>
      <c r="F119">
        <v>6.5</v>
      </c>
      <c r="G119">
        <v>8.3000000000000007</v>
      </c>
      <c r="H119">
        <f t="shared" si="1"/>
        <v>7.4</v>
      </c>
      <c r="Q119">
        <v>114</v>
      </c>
      <c r="S119">
        <v>113</v>
      </c>
      <c r="T119">
        <v>1.57</v>
      </c>
    </row>
    <row r="120" spans="5:20" x14ac:dyDescent="0.2">
      <c r="E120">
        <v>118</v>
      </c>
      <c r="F120">
        <v>6</v>
      </c>
      <c r="G120">
        <v>6.8</v>
      </c>
      <c r="H120">
        <f t="shared" si="1"/>
        <v>6.4</v>
      </c>
      <c r="Q120">
        <v>115</v>
      </c>
      <c r="S120">
        <v>114</v>
      </c>
      <c r="T120">
        <v>2.0699999999999998</v>
      </c>
    </row>
    <row r="121" spans="5:20" x14ac:dyDescent="0.2">
      <c r="E121">
        <v>119</v>
      </c>
      <c r="F121">
        <v>6</v>
      </c>
      <c r="G121">
        <v>6.8</v>
      </c>
      <c r="H121">
        <f t="shared" si="1"/>
        <v>6.4</v>
      </c>
      <c r="Q121">
        <v>116</v>
      </c>
      <c r="S121">
        <v>115</v>
      </c>
      <c r="T121">
        <v>2.0699999999999998</v>
      </c>
    </row>
    <row r="122" spans="5:20" x14ac:dyDescent="0.2">
      <c r="E122">
        <v>120</v>
      </c>
      <c r="F122">
        <v>6</v>
      </c>
      <c r="G122">
        <v>6.2</v>
      </c>
      <c r="H122">
        <f t="shared" si="1"/>
        <v>6.1</v>
      </c>
      <c r="Q122">
        <v>117</v>
      </c>
      <c r="S122">
        <v>116</v>
      </c>
      <c r="T122">
        <v>1.3</v>
      </c>
    </row>
    <row r="123" spans="5:20" x14ac:dyDescent="0.2">
      <c r="E123">
        <v>121</v>
      </c>
      <c r="F123">
        <v>6</v>
      </c>
      <c r="G123">
        <v>6.2</v>
      </c>
      <c r="H123">
        <f t="shared" si="1"/>
        <v>6.1</v>
      </c>
      <c r="Q123">
        <v>118</v>
      </c>
      <c r="S123">
        <v>117</v>
      </c>
      <c r="T123">
        <v>1.3</v>
      </c>
    </row>
    <row r="124" spans="5:20" x14ac:dyDescent="0.2">
      <c r="E124">
        <v>122</v>
      </c>
      <c r="F124">
        <v>6</v>
      </c>
      <c r="G124">
        <v>6.2</v>
      </c>
      <c r="H124">
        <f t="shared" si="1"/>
        <v>6.1</v>
      </c>
      <c r="Q124">
        <v>119</v>
      </c>
      <c r="S124">
        <v>118</v>
      </c>
      <c r="T124">
        <v>2.46</v>
      </c>
    </row>
    <row r="125" spans="5:20" x14ac:dyDescent="0.2">
      <c r="E125">
        <v>123</v>
      </c>
      <c r="F125">
        <v>5.8</v>
      </c>
      <c r="G125">
        <v>6.6</v>
      </c>
      <c r="H125">
        <f t="shared" si="1"/>
        <v>6.1999999999999993</v>
      </c>
      <c r="Q125">
        <v>120</v>
      </c>
      <c r="S125">
        <v>119</v>
      </c>
      <c r="T125">
        <v>2.46</v>
      </c>
    </row>
    <row r="126" spans="5:20" x14ac:dyDescent="0.2">
      <c r="E126">
        <v>124</v>
      </c>
      <c r="F126">
        <v>5.8</v>
      </c>
      <c r="G126">
        <v>6.6</v>
      </c>
      <c r="H126">
        <f t="shared" si="1"/>
        <v>6.1999999999999993</v>
      </c>
      <c r="Q126">
        <v>121</v>
      </c>
      <c r="S126">
        <v>120</v>
      </c>
      <c r="T126">
        <v>2.46</v>
      </c>
    </row>
    <row r="127" spans="5:20" x14ac:dyDescent="0.2">
      <c r="E127">
        <v>125</v>
      </c>
      <c r="F127">
        <v>6</v>
      </c>
      <c r="G127">
        <v>5.5</v>
      </c>
      <c r="H127">
        <f t="shared" si="1"/>
        <v>5.75</v>
      </c>
      <c r="Q127">
        <v>122</v>
      </c>
      <c r="S127">
        <v>121</v>
      </c>
      <c r="T127">
        <v>2.4700000000000002</v>
      </c>
    </row>
    <row r="128" spans="5:20" x14ac:dyDescent="0.2">
      <c r="E128">
        <v>126</v>
      </c>
      <c r="F128">
        <v>6</v>
      </c>
      <c r="G128">
        <v>5.5</v>
      </c>
      <c r="H128">
        <f t="shared" si="1"/>
        <v>5.75</v>
      </c>
      <c r="Q128">
        <v>123</v>
      </c>
      <c r="S128">
        <v>122</v>
      </c>
      <c r="T128">
        <v>2.4700000000000002</v>
      </c>
    </row>
    <row r="129" spans="5:20" x14ac:dyDescent="0.2">
      <c r="E129">
        <v>127</v>
      </c>
      <c r="F129">
        <v>3.1</v>
      </c>
      <c r="G129">
        <v>6.2</v>
      </c>
      <c r="H129">
        <f t="shared" si="1"/>
        <v>4.6500000000000004</v>
      </c>
      <c r="Q129">
        <v>124</v>
      </c>
      <c r="S129">
        <v>123</v>
      </c>
      <c r="T129">
        <v>2.4700000000000002</v>
      </c>
    </row>
    <row r="130" spans="5:20" x14ac:dyDescent="0.2">
      <c r="E130">
        <v>128</v>
      </c>
      <c r="F130">
        <v>3.1</v>
      </c>
      <c r="G130">
        <v>6.2</v>
      </c>
      <c r="H130">
        <f t="shared" si="1"/>
        <v>4.6500000000000004</v>
      </c>
      <c r="Q130">
        <v>125</v>
      </c>
      <c r="S130">
        <v>124</v>
      </c>
      <c r="T130">
        <v>1.63</v>
      </c>
    </row>
    <row r="131" spans="5:20" x14ac:dyDescent="0.2">
      <c r="E131">
        <v>129</v>
      </c>
      <c r="F131">
        <v>3.1</v>
      </c>
      <c r="G131">
        <v>6.2</v>
      </c>
      <c r="H131">
        <f t="shared" ref="H131:H158" si="2">AVERAGE(F131:G131)</f>
        <v>4.6500000000000004</v>
      </c>
      <c r="Q131">
        <v>126</v>
      </c>
      <c r="S131">
        <v>125</v>
      </c>
      <c r="T131">
        <v>1.63</v>
      </c>
    </row>
    <row r="132" spans="5:20" x14ac:dyDescent="0.2">
      <c r="E132">
        <v>130</v>
      </c>
      <c r="F132">
        <v>8.4</v>
      </c>
      <c r="G132">
        <v>9.3000000000000007</v>
      </c>
      <c r="H132">
        <f t="shared" si="2"/>
        <v>8.8500000000000014</v>
      </c>
      <c r="Q132">
        <v>127</v>
      </c>
      <c r="S132">
        <v>126</v>
      </c>
      <c r="T132">
        <v>0.6</v>
      </c>
    </row>
    <row r="133" spans="5:20" x14ac:dyDescent="0.2">
      <c r="E133">
        <v>131</v>
      </c>
      <c r="F133">
        <v>8.4</v>
      </c>
      <c r="G133">
        <v>9.3000000000000007</v>
      </c>
      <c r="H133">
        <f t="shared" si="2"/>
        <v>8.8500000000000014</v>
      </c>
      <c r="Q133">
        <v>128</v>
      </c>
      <c r="S133">
        <v>127</v>
      </c>
      <c r="T133">
        <v>0.6</v>
      </c>
    </row>
    <row r="134" spans="5:20" x14ac:dyDescent="0.2">
      <c r="E134">
        <v>132</v>
      </c>
      <c r="F134">
        <v>8.8000000000000007</v>
      </c>
      <c r="G134">
        <v>8.4</v>
      </c>
      <c r="H134">
        <f t="shared" si="2"/>
        <v>8.6000000000000014</v>
      </c>
      <c r="Q134">
        <v>129</v>
      </c>
      <c r="S134">
        <v>128</v>
      </c>
      <c r="T134">
        <v>0.6</v>
      </c>
    </row>
    <row r="135" spans="5:20" x14ac:dyDescent="0.2">
      <c r="E135">
        <v>133</v>
      </c>
      <c r="F135">
        <v>8.8000000000000007</v>
      </c>
      <c r="G135">
        <v>8.4</v>
      </c>
      <c r="H135">
        <f t="shared" si="2"/>
        <v>8.6000000000000014</v>
      </c>
      <c r="Q135">
        <v>130</v>
      </c>
      <c r="S135">
        <v>129</v>
      </c>
      <c r="T135">
        <v>0.83</v>
      </c>
    </row>
    <row r="136" spans="5:20" x14ac:dyDescent="0.2">
      <c r="E136">
        <v>134</v>
      </c>
      <c r="F136">
        <v>8.1999999999999993</v>
      </c>
      <c r="G136">
        <v>8.1999999999999993</v>
      </c>
      <c r="H136">
        <f t="shared" si="2"/>
        <v>8.1999999999999993</v>
      </c>
      <c r="Q136">
        <v>131</v>
      </c>
      <c r="S136">
        <v>130</v>
      </c>
      <c r="T136">
        <v>0.83</v>
      </c>
    </row>
    <row r="137" spans="5:20" x14ac:dyDescent="0.2">
      <c r="E137">
        <v>135</v>
      </c>
      <c r="F137">
        <v>8.1999999999999993</v>
      </c>
      <c r="G137">
        <v>8.1999999999999993</v>
      </c>
      <c r="H137">
        <f t="shared" si="2"/>
        <v>8.1999999999999993</v>
      </c>
      <c r="Q137">
        <v>132</v>
      </c>
      <c r="S137">
        <v>131</v>
      </c>
      <c r="T137">
        <v>2.17</v>
      </c>
    </row>
    <row r="138" spans="5:20" x14ac:dyDescent="0.2">
      <c r="E138">
        <v>136</v>
      </c>
      <c r="F138">
        <v>8.1999999999999993</v>
      </c>
      <c r="G138">
        <v>8.1999999999999993</v>
      </c>
      <c r="H138">
        <f t="shared" si="2"/>
        <v>8.1999999999999993</v>
      </c>
      <c r="Q138">
        <v>133</v>
      </c>
      <c r="S138">
        <v>132</v>
      </c>
      <c r="T138">
        <v>2.17</v>
      </c>
    </row>
    <row r="139" spans="5:20" x14ac:dyDescent="0.2">
      <c r="E139">
        <v>137</v>
      </c>
      <c r="F139">
        <v>7.9</v>
      </c>
      <c r="G139">
        <v>8</v>
      </c>
      <c r="H139">
        <f t="shared" si="2"/>
        <v>7.95</v>
      </c>
      <c r="Q139">
        <v>134</v>
      </c>
      <c r="S139">
        <v>133</v>
      </c>
      <c r="T139">
        <v>2.23</v>
      </c>
    </row>
    <row r="140" spans="5:20" x14ac:dyDescent="0.2">
      <c r="E140">
        <v>138</v>
      </c>
      <c r="F140">
        <v>7.9</v>
      </c>
      <c r="G140">
        <v>8</v>
      </c>
      <c r="H140">
        <f t="shared" si="2"/>
        <v>7.95</v>
      </c>
      <c r="Q140">
        <v>135</v>
      </c>
      <c r="S140">
        <v>134</v>
      </c>
      <c r="T140">
        <v>2.23</v>
      </c>
    </row>
    <row r="141" spans="5:20" x14ac:dyDescent="0.2">
      <c r="E141">
        <v>139</v>
      </c>
      <c r="F141">
        <v>8</v>
      </c>
      <c r="G141">
        <v>8</v>
      </c>
      <c r="H141">
        <f t="shared" si="2"/>
        <v>8</v>
      </c>
      <c r="Q141">
        <v>136</v>
      </c>
      <c r="S141">
        <v>135</v>
      </c>
      <c r="T141">
        <v>2.23</v>
      </c>
    </row>
    <row r="142" spans="5:20" x14ac:dyDescent="0.2">
      <c r="E142">
        <v>140</v>
      </c>
      <c r="F142">
        <v>8</v>
      </c>
      <c r="G142">
        <v>8</v>
      </c>
      <c r="H142">
        <f t="shared" si="2"/>
        <v>8</v>
      </c>
      <c r="Q142">
        <v>137</v>
      </c>
      <c r="S142">
        <v>136</v>
      </c>
      <c r="T142">
        <v>1.33</v>
      </c>
    </row>
    <row r="143" spans="5:20" x14ac:dyDescent="0.2">
      <c r="E143">
        <v>141</v>
      </c>
      <c r="F143">
        <v>6.5</v>
      </c>
      <c r="G143">
        <v>6.7</v>
      </c>
      <c r="H143">
        <f t="shared" si="2"/>
        <v>6.6</v>
      </c>
      <c r="Q143">
        <v>138</v>
      </c>
      <c r="S143">
        <v>137</v>
      </c>
      <c r="T143">
        <v>1.33</v>
      </c>
    </row>
    <row r="144" spans="5:20" x14ac:dyDescent="0.2">
      <c r="E144">
        <v>142</v>
      </c>
      <c r="F144">
        <v>6.5</v>
      </c>
      <c r="G144">
        <v>6.7</v>
      </c>
      <c r="H144">
        <f t="shared" si="2"/>
        <v>6.6</v>
      </c>
      <c r="Q144">
        <v>139</v>
      </c>
      <c r="S144">
        <v>138</v>
      </c>
      <c r="T144">
        <v>2.2599999999999998</v>
      </c>
    </row>
    <row r="145" spans="5:20" x14ac:dyDescent="0.2">
      <c r="E145">
        <v>143</v>
      </c>
      <c r="F145">
        <v>6.5</v>
      </c>
      <c r="G145">
        <v>6.7</v>
      </c>
      <c r="H145">
        <f t="shared" si="2"/>
        <v>6.6</v>
      </c>
      <c r="Q145">
        <v>140</v>
      </c>
      <c r="S145">
        <v>139</v>
      </c>
      <c r="T145">
        <v>2.2599999999999998</v>
      </c>
    </row>
    <row r="146" spans="5:20" x14ac:dyDescent="0.2">
      <c r="E146">
        <v>144</v>
      </c>
      <c r="F146">
        <v>5.9</v>
      </c>
      <c r="G146">
        <v>6</v>
      </c>
      <c r="H146">
        <f t="shared" si="2"/>
        <v>5.95</v>
      </c>
      <c r="Q146">
        <v>141</v>
      </c>
      <c r="S146">
        <v>140</v>
      </c>
      <c r="T146">
        <v>2.34</v>
      </c>
    </row>
    <row r="147" spans="5:20" x14ac:dyDescent="0.2">
      <c r="E147">
        <v>145</v>
      </c>
      <c r="F147">
        <v>5.9</v>
      </c>
      <c r="G147">
        <v>6</v>
      </c>
      <c r="H147">
        <f t="shared" si="2"/>
        <v>5.95</v>
      </c>
      <c r="Q147">
        <v>142</v>
      </c>
      <c r="S147">
        <v>141</v>
      </c>
      <c r="T147">
        <v>2.34</v>
      </c>
    </row>
    <row r="148" spans="5:20" x14ac:dyDescent="0.2">
      <c r="E148">
        <v>146</v>
      </c>
      <c r="F148">
        <v>4</v>
      </c>
      <c r="G148">
        <v>4.2</v>
      </c>
      <c r="H148">
        <f t="shared" si="2"/>
        <v>4.0999999999999996</v>
      </c>
      <c r="Q148">
        <v>143</v>
      </c>
      <c r="S148">
        <v>142</v>
      </c>
      <c r="T148">
        <v>2.34</v>
      </c>
    </row>
    <row r="149" spans="5:20" x14ac:dyDescent="0.2">
      <c r="E149">
        <v>147</v>
      </c>
      <c r="F149">
        <v>4</v>
      </c>
      <c r="G149">
        <v>4.2</v>
      </c>
      <c r="H149">
        <f t="shared" si="2"/>
        <v>4.0999999999999996</v>
      </c>
      <c r="Q149">
        <v>144</v>
      </c>
      <c r="S149">
        <v>143</v>
      </c>
      <c r="T149">
        <v>0.52</v>
      </c>
    </row>
    <row r="150" spans="5:20" x14ac:dyDescent="0.2">
      <c r="E150">
        <v>148</v>
      </c>
      <c r="F150">
        <v>2.2000000000000002</v>
      </c>
      <c r="G150">
        <v>2.1</v>
      </c>
      <c r="H150">
        <f t="shared" si="2"/>
        <v>2.1500000000000004</v>
      </c>
      <c r="Q150">
        <v>145</v>
      </c>
      <c r="S150">
        <v>144</v>
      </c>
      <c r="T150">
        <v>0.52</v>
      </c>
    </row>
    <row r="151" spans="5:20" x14ac:dyDescent="0.2">
      <c r="E151">
        <v>149</v>
      </c>
      <c r="F151">
        <v>2.2000000000000002</v>
      </c>
      <c r="G151">
        <v>2.1</v>
      </c>
      <c r="H151">
        <f t="shared" si="2"/>
        <v>2.1500000000000004</v>
      </c>
      <c r="Q151">
        <v>146</v>
      </c>
      <c r="S151">
        <v>145</v>
      </c>
      <c r="T151">
        <v>2.92</v>
      </c>
    </row>
    <row r="152" spans="5:20" x14ac:dyDescent="0.2">
      <c r="E152">
        <v>150</v>
      </c>
      <c r="F152">
        <v>2.2000000000000002</v>
      </c>
      <c r="G152">
        <v>2.1</v>
      </c>
      <c r="H152">
        <f t="shared" si="2"/>
        <v>2.1500000000000004</v>
      </c>
      <c r="Q152">
        <v>147</v>
      </c>
      <c r="S152">
        <v>146</v>
      </c>
      <c r="T152">
        <v>2.92</v>
      </c>
    </row>
    <row r="153" spans="5:20" x14ac:dyDescent="0.2">
      <c r="E153">
        <v>151</v>
      </c>
      <c r="F153">
        <v>0.4</v>
      </c>
      <c r="G153">
        <v>0.6</v>
      </c>
      <c r="H153">
        <f t="shared" si="2"/>
        <v>0.5</v>
      </c>
      <c r="Q153">
        <v>148</v>
      </c>
      <c r="S153">
        <v>147</v>
      </c>
      <c r="T153">
        <v>0.14000000000000001</v>
      </c>
    </row>
    <row r="154" spans="5:20" x14ac:dyDescent="0.2">
      <c r="E154">
        <v>152</v>
      </c>
      <c r="F154">
        <v>0.4</v>
      </c>
      <c r="G154">
        <v>0.6</v>
      </c>
      <c r="H154">
        <f t="shared" si="2"/>
        <v>0.5</v>
      </c>
      <c r="Q154">
        <v>149</v>
      </c>
      <c r="S154">
        <v>148</v>
      </c>
      <c r="T154">
        <v>0.14000000000000001</v>
      </c>
    </row>
    <row r="155" spans="5:20" x14ac:dyDescent="0.2">
      <c r="E155">
        <v>153</v>
      </c>
      <c r="F155">
        <v>0.4</v>
      </c>
      <c r="G155">
        <v>0.6</v>
      </c>
      <c r="H155">
        <f t="shared" si="2"/>
        <v>0.5</v>
      </c>
      <c r="Q155">
        <v>150</v>
      </c>
      <c r="S155">
        <v>149</v>
      </c>
      <c r="T155">
        <v>0.14000000000000001</v>
      </c>
    </row>
    <row r="156" spans="5:20" x14ac:dyDescent="0.2">
      <c r="E156">
        <v>154</v>
      </c>
      <c r="F156">
        <v>0.4</v>
      </c>
      <c r="G156">
        <v>0.6</v>
      </c>
      <c r="H156">
        <f t="shared" si="2"/>
        <v>0.5</v>
      </c>
      <c r="Q156">
        <v>151</v>
      </c>
      <c r="S156">
        <v>150</v>
      </c>
      <c r="T156">
        <v>0.93</v>
      </c>
    </row>
    <row r="157" spans="5:20" x14ac:dyDescent="0.2">
      <c r="E157">
        <v>155</v>
      </c>
      <c r="F157">
        <v>0.8</v>
      </c>
      <c r="G157">
        <v>0.6</v>
      </c>
      <c r="H157">
        <f t="shared" si="2"/>
        <v>0.7</v>
      </c>
      <c r="Q157">
        <v>152</v>
      </c>
      <c r="S157">
        <v>151</v>
      </c>
      <c r="T157">
        <v>0.93</v>
      </c>
    </row>
    <row r="158" spans="5:20" x14ac:dyDescent="0.2">
      <c r="E158">
        <v>156</v>
      </c>
      <c r="F158">
        <v>0.8</v>
      </c>
      <c r="G158">
        <v>0.6</v>
      </c>
      <c r="H158">
        <f t="shared" si="2"/>
        <v>0.7</v>
      </c>
      <c r="Q158">
        <v>153</v>
      </c>
      <c r="S158">
        <v>152</v>
      </c>
      <c r="T158">
        <v>1.05</v>
      </c>
    </row>
    <row r="159" spans="5:20" x14ac:dyDescent="0.2">
      <c r="E159">
        <v>157</v>
      </c>
      <c r="Q159">
        <v>154</v>
      </c>
      <c r="S159">
        <v>153</v>
      </c>
      <c r="T159">
        <v>1.05</v>
      </c>
    </row>
    <row r="160" spans="5:20" x14ac:dyDescent="0.2">
      <c r="E160">
        <v>158</v>
      </c>
      <c r="Q160">
        <v>155</v>
      </c>
      <c r="S160">
        <v>154</v>
      </c>
      <c r="T160">
        <v>0.48</v>
      </c>
    </row>
    <row r="161" spans="5:20" x14ac:dyDescent="0.2">
      <c r="E161">
        <v>159</v>
      </c>
      <c r="Q161">
        <v>156</v>
      </c>
      <c r="S161">
        <v>155</v>
      </c>
      <c r="T161">
        <v>0.48</v>
      </c>
    </row>
    <row r="162" spans="5:20" x14ac:dyDescent="0.2">
      <c r="S162">
        <v>156</v>
      </c>
      <c r="T162">
        <v>7.0000000000000007E-2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M53"/>
  <sheetViews>
    <sheetView workbookViewId="0">
      <selection activeCell="C38" sqref="C38"/>
    </sheetView>
  </sheetViews>
  <sheetFormatPr baseColWidth="10" defaultRowHeight="15" x14ac:dyDescent="0.2"/>
  <cols>
    <col min="4" max="4" width="20" customWidth="1"/>
  </cols>
  <sheetData>
    <row r="4" spans="1:13" x14ac:dyDescent="0.2">
      <c r="A4" t="s">
        <v>112</v>
      </c>
      <c r="B4" t="s">
        <v>113</v>
      </c>
      <c r="C4" t="s">
        <v>114</v>
      </c>
      <c r="D4" t="s">
        <v>115</v>
      </c>
    </row>
    <row r="5" spans="1:13" x14ac:dyDescent="0.2">
      <c r="A5" s="16">
        <v>44286</v>
      </c>
      <c r="B5">
        <v>0</v>
      </c>
    </row>
    <row r="6" spans="1:13" x14ac:dyDescent="0.2">
      <c r="A6" s="16">
        <v>44288</v>
      </c>
      <c r="B6">
        <v>2</v>
      </c>
    </row>
    <row r="7" spans="1:13" x14ac:dyDescent="0.2">
      <c r="A7" s="16">
        <v>44291</v>
      </c>
      <c r="B7">
        <v>5</v>
      </c>
    </row>
    <row r="8" spans="1:13" x14ac:dyDescent="0.2">
      <c r="A8" s="16">
        <v>44293</v>
      </c>
      <c r="B8">
        <v>7</v>
      </c>
      <c r="J8" s="16">
        <v>44340</v>
      </c>
      <c r="K8">
        <v>54</v>
      </c>
      <c r="L8">
        <v>34.92</v>
      </c>
      <c r="M8">
        <v>571</v>
      </c>
    </row>
    <row r="9" spans="1:13" x14ac:dyDescent="0.2">
      <c r="A9" s="16">
        <v>44295</v>
      </c>
      <c r="B9">
        <v>9</v>
      </c>
      <c r="J9" s="16">
        <v>44341</v>
      </c>
      <c r="K9">
        <v>55</v>
      </c>
      <c r="L9">
        <v>34.92</v>
      </c>
      <c r="M9">
        <v>571</v>
      </c>
    </row>
    <row r="10" spans="1:13" x14ac:dyDescent="0.2">
      <c r="A10" s="16">
        <v>44298</v>
      </c>
      <c r="B10">
        <v>12</v>
      </c>
      <c r="J10" s="16">
        <v>44342</v>
      </c>
      <c r="K10">
        <v>56</v>
      </c>
      <c r="L10">
        <v>34.92</v>
      </c>
      <c r="M10">
        <v>571</v>
      </c>
    </row>
    <row r="11" spans="1:13" x14ac:dyDescent="0.2">
      <c r="A11" s="16">
        <v>44300</v>
      </c>
      <c r="B11">
        <v>14</v>
      </c>
      <c r="J11" s="16">
        <v>44343</v>
      </c>
      <c r="K11">
        <v>57</v>
      </c>
      <c r="L11">
        <v>34.92</v>
      </c>
      <c r="M11">
        <v>571</v>
      </c>
    </row>
    <row r="12" spans="1:13" x14ac:dyDescent="0.2">
      <c r="A12" s="16">
        <v>44302</v>
      </c>
      <c r="B12">
        <v>16</v>
      </c>
      <c r="J12" s="16">
        <v>44344</v>
      </c>
      <c r="K12">
        <v>58</v>
      </c>
      <c r="L12">
        <v>34.92</v>
      </c>
      <c r="M12">
        <v>571</v>
      </c>
    </row>
    <row r="13" spans="1:13" x14ac:dyDescent="0.2">
      <c r="A13" s="16">
        <v>44305</v>
      </c>
      <c r="B13">
        <v>19</v>
      </c>
      <c r="J13" s="16">
        <v>44345</v>
      </c>
      <c r="K13">
        <v>59</v>
      </c>
      <c r="L13">
        <v>34.92</v>
      </c>
      <c r="M13">
        <v>571</v>
      </c>
    </row>
    <row r="14" spans="1:13" x14ac:dyDescent="0.2">
      <c r="A14" s="16">
        <v>44307</v>
      </c>
      <c r="B14">
        <v>21</v>
      </c>
      <c r="J14" s="16">
        <v>44346</v>
      </c>
      <c r="K14">
        <v>60</v>
      </c>
      <c r="L14">
        <v>34.92</v>
      </c>
      <c r="M14">
        <v>571</v>
      </c>
    </row>
    <row r="15" spans="1:13" x14ac:dyDescent="0.2">
      <c r="A15" s="16">
        <v>44309</v>
      </c>
      <c r="B15">
        <v>23</v>
      </c>
      <c r="J15" s="16">
        <v>44347</v>
      </c>
      <c r="K15">
        <v>63</v>
      </c>
      <c r="L15">
        <v>30.94</v>
      </c>
      <c r="M15">
        <v>785</v>
      </c>
    </row>
    <row r="16" spans="1:13" x14ac:dyDescent="0.2">
      <c r="A16" s="16">
        <v>44312</v>
      </c>
      <c r="B16">
        <v>26</v>
      </c>
      <c r="J16" s="16">
        <v>44348</v>
      </c>
      <c r="K16">
        <v>64</v>
      </c>
      <c r="L16">
        <v>30.94</v>
      </c>
      <c r="M16">
        <v>785</v>
      </c>
    </row>
    <row r="17" spans="1:13" x14ac:dyDescent="0.2">
      <c r="A17" s="16">
        <v>44314</v>
      </c>
      <c r="B17">
        <v>28</v>
      </c>
      <c r="J17" s="16">
        <v>44349</v>
      </c>
      <c r="K17">
        <v>65</v>
      </c>
      <c r="L17">
        <v>30.94</v>
      </c>
      <c r="M17">
        <v>785</v>
      </c>
    </row>
    <row r="18" spans="1:13" x14ac:dyDescent="0.2">
      <c r="A18" s="16">
        <v>44316</v>
      </c>
      <c r="B18">
        <v>30</v>
      </c>
      <c r="J18" s="16">
        <v>44350</v>
      </c>
      <c r="K18">
        <v>66</v>
      </c>
      <c r="L18">
        <v>30.94</v>
      </c>
      <c r="M18">
        <v>785</v>
      </c>
    </row>
    <row r="19" spans="1:13" x14ac:dyDescent="0.2">
      <c r="A19" s="16">
        <v>44319</v>
      </c>
      <c r="B19">
        <v>33</v>
      </c>
      <c r="J19" s="16">
        <v>44351</v>
      </c>
      <c r="K19">
        <v>67</v>
      </c>
      <c r="L19">
        <v>30.94</v>
      </c>
      <c r="M19">
        <v>785</v>
      </c>
    </row>
    <row r="20" spans="1:13" x14ac:dyDescent="0.2">
      <c r="A20" s="16">
        <v>44321</v>
      </c>
      <c r="B20">
        <v>35</v>
      </c>
      <c r="J20" s="16">
        <v>44352</v>
      </c>
      <c r="K20">
        <v>68</v>
      </c>
      <c r="L20">
        <v>30.94</v>
      </c>
      <c r="M20">
        <v>785</v>
      </c>
    </row>
    <row r="21" spans="1:13" x14ac:dyDescent="0.2">
      <c r="A21" s="16">
        <v>44323</v>
      </c>
      <c r="B21">
        <v>37</v>
      </c>
      <c r="J21" s="16">
        <v>44353</v>
      </c>
      <c r="K21">
        <v>69</v>
      </c>
      <c r="L21">
        <v>30.94</v>
      </c>
      <c r="M21">
        <v>785</v>
      </c>
    </row>
    <row r="22" spans="1:13" x14ac:dyDescent="0.2">
      <c r="A22" s="16">
        <v>44326</v>
      </c>
      <c r="B22">
        <v>40</v>
      </c>
      <c r="J22" s="16">
        <v>44354</v>
      </c>
      <c r="K22">
        <v>70</v>
      </c>
    </row>
    <row r="23" spans="1:13" x14ac:dyDescent="0.2">
      <c r="A23" s="16">
        <v>44328</v>
      </c>
      <c r="B23">
        <v>42</v>
      </c>
      <c r="J23" s="16">
        <v>44355</v>
      </c>
      <c r="K23">
        <v>71</v>
      </c>
    </row>
    <row r="24" spans="1:13" x14ac:dyDescent="0.2">
      <c r="A24" s="16">
        <v>44330</v>
      </c>
      <c r="B24">
        <v>44</v>
      </c>
      <c r="J24" s="16">
        <v>44356</v>
      </c>
      <c r="K24">
        <v>72</v>
      </c>
    </row>
    <row r="25" spans="1:13" x14ac:dyDescent="0.2">
      <c r="A25" s="16">
        <v>44333</v>
      </c>
      <c r="B25">
        <v>47</v>
      </c>
      <c r="J25" s="16">
        <v>44357</v>
      </c>
      <c r="K25">
        <v>73</v>
      </c>
    </row>
    <row r="26" spans="1:13" x14ac:dyDescent="0.2">
      <c r="A26" s="16">
        <v>44335</v>
      </c>
      <c r="B26">
        <v>49</v>
      </c>
      <c r="J26" s="16">
        <v>44358</v>
      </c>
      <c r="K26">
        <v>74</v>
      </c>
    </row>
    <row r="27" spans="1:13" x14ac:dyDescent="0.2">
      <c r="A27" s="16">
        <v>44337</v>
      </c>
      <c r="B27">
        <v>51</v>
      </c>
      <c r="J27" s="16">
        <v>44359</v>
      </c>
      <c r="K27">
        <v>75</v>
      </c>
    </row>
    <row r="28" spans="1:13" x14ac:dyDescent="0.2">
      <c r="A28" s="16">
        <v>44340</v>
      </c>
      <c r="B28">
        <v>54</v>
      </c>
      <c r="J28" s="16">
        <v>44360</v>
      </c>
      <c r="K28">
        <v>76</v>
      </c>
    </row>
    <row r="29" spans="1:13" x14ac:dyDescent="0.2">
      <c r="A29" s="16">
        <v>44342</v>
      </c>
      <c r="B29">
        <v>56</v>
      </c>
      <c r="J29" s="16">
        <v>44361</v>
      </c>
      <c r="K29">
        <v>77</v>
      </c>
    </row>
    <row r="30" spans="1:13" x14ac:dyDescent="0.2">
      <c r="A30" s="16">
        <v>44344</v>
      </c>
      <c r="B30">
        <v>58</v>
      </c>
    </row>
    <row r="31" spans="1:13" x14ac:dyDescent="0.2">
      <c r="A31" s="16">
        <v>44347</v>
      </c>
      <c r="B31">
        <v>61</v>
      </c>
    </row>
    <row r="32" spans="1:13" x14ac:dyDescent="0.2">
      <c r="A32" s="16">
        <v>44349</v>
      </c>
      <c r="B32">
        <v>63</v>
      </c>
    </row>
    <row r="33" spans="1:2" x14ac:dyDescent="0.2">
      <c r="A33" s="16">
        <v>44351</v>
      </c>
      <c r="B33">
        <v>65</v>
      </c>
    </row>
    <row r="34" spans="1:2" x14ac:dyDescent="0.2">
      <c r="A34" s="16">
        <v>44354</v>
      </c>
      <c r="B34">
        <v>68</v>
      </c>
    </row>
    <row r="35" spans="1:2" x14ac:dyDescent="0.2">
      <c r="A35" s="16">
        <v>44356</v>
      </c>
      <c r="B35">
        <v>70</v>
      </c>
    </row>
    <row r="36" spans="1:2" x14ac:dyDescent="0.2">
      <c r="A36" s="16">
        <v>44358</v>
      </c>
      <c r="B36">
        <v>72</v>
      </c>
    </row>
    <row r="37" spans="1:2" x14ac:dyDescent="0.2">
      <c r="A37" s="16">
        <v>44361</v>
      </c>
      <c r="B37">
        <v>75</v>
      </c>
    </row>
    <row r="38" spans="1:2" x14ac:dyDescent="0.2">
      <c r="A38" s="16">
        <v>44363</v>
      </c>
      <c r="B38">
        <v>77</v>
      </c>
    </row>
    <row r="39" spans="1:2" x14ac:dyDescent="0.2">
      <c r="A39" s="16">
        <v>44365</v>
      </c>
      <c r="B39">
        <v>79</v>
      </c>
    </row>
    <row r="40" spans="1:2" x14ac:dyDescent="0.2">
      <c r="A40" s="16">
        <v>44368</v>
      </c>
      <c r="B40">
        <v>82</v>
      </c>
    </row>
    <row r="41" spans="1:2" x14ac:dyDescent="0.2">
      <c r="A41" s="16">
        <v>44370</v>
      </c>
      <c r="B41">
        <v>84</v>
      </c>
    </row>
    <row r="42" spans="1:2" x14ac:dyDescent="0.2">
      <c r="A42" s="16">
        <v>44372</v>
      </c>
      <c r="B42">
        <v>86</v>
      </c>
    </row>
    <row r="43" spans="1:2" x14ac:dyDescent="0.2">
      <c r="A43" s="16">
        <v>44375</v>
      </c>
      <c r="B43">
        <v>89</v>
      </c>
    </row>
    <row r="44" spans="1:2" x14ac:dyDescent="0.2">
      <c r="A44" s="16">
        <v>44377</v>
      </c>
      <c r="B44">
        <v>91</v>
      </c>
    </row>
    <row r="45" spans="1:2" x14ac:dyDescent="0.2">
      <c r="A45" s="16">
        <v>44379</v>
      </c>
      <c r="B45">
        <v>93</v>
      </c>
    </row>
    <row r="46" spans="1:2" x14ac:dyDescent="0.2">
      <c r="A46" s="16">
        <v>44382</v>
      </c>
      <c r="B46">
        <v>96</v>
      </c>
    </row>
    <row r="47" spans="1:2" x14ac:dyDescent="0.2">
      <c r="A47" s="16">
        <v>44384</v>
      </c>
      <c r="B47">
        <v>98</v>
      </c>
    </row>
    <row r="48" spans="1:2" x14ac:dyDescent="0.2">
      <c r="A48" s="16">
        <v>44417</v>
      </c>
      <c r="B48">
        <v>100</v>
      </c>
    </row>
    <row r="49" spans="1:2" x14ac:dyDescent="0.2">
      <c r="A49" s="16">
        <v>44419</v>
      </c>
      <c r="B49">
        <v>102</v>
      </c>
    </row>
    <row r="50" spans="1:2" x14ac:dyDescent="0.2">
      <c r="A50" s="16">
        <v>44421</v>
      </c>
      <c r="B50">
        <v>104</v>
      </c>
    </row>
    <row r="51" spans="1:2" x14ac:dyDescent="0.2">
      <c r="A51" s="16">
        <v>44424</v>
      </c>
      <c r="B51">
        <v>107</v>
      </c>
    </row>
    <row r="52" spans="1:2" x14ac:dyDescent="0.2">
      <c r="A52" s="16">
        <v>44426</v>
      </c>
      <c r="B52">
        <v>109</v>
      </c>
    </row>
    <row r="53" spans="1:2" x14ac:dyDescent="0.2">
      <c r="A53" s="16">
        <v>44428</v>
      </c>
      <c r="B53">
        <v>111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L53"/>
  <sheetViews>
    <sheetView topLeftCell="A18" zoomScale="55" workbookViewId="0">
      <selection activeCell="H42" sqref="H42"/>
    </sheetView>
  </sheetViews>
  <sheetFormatPr baseColWidth="10" defaultRowHeight="15" x14ac:dyDescent="0.2"/>
  <cols>
    <col min="4" max="4" width="23" customWidth="1"/>
  </cols>
  <sheetData>
    <row r="4" spans="1:12" x14ac:dyDescent="0.2">
      <c r="A4" t="s">
        <v>112</v>
      </c>
      <c r="B4" t="s">
        <v>113</v>
      </c>
      <c r="C4" t="s">
        <v>114</v>
      </c>
      <c r="D4" t="s">
        <v>116</v>
      </c>
    </row>
    <row r="5" spans="1:12" x14ac:dyDescent="0.2">
      <c r="A5" s="16">
        <v>44286</v>
      </c>
      <c r="B5">
        <v>0</v>
      </c>
    </row>
    <row r="6" spans="1:12" x14ac:dyDescent="0.2">
      <c r="A6" s="16">
        <v>44288</v>
      </c>
      <c r="B6">
        <v>2</v>
      </c>
    </row>
    <row r="7" spans="1:12" x14ac:dyDescent="0.2">
      <c r="A7" s="16">
        <v>44291</v>
      </c>
      <c r="B7">
        <v>5</v>
      </c>
      <c r="I7" s="16">
        <v>44340</v>
      </c>
      <c r="J7">
        <v>54</v>
      </c>
      <c r="K7">
        <v>30.25</v>
      </c>
      <c r="L7">
        <v>642</v>
      </c>
    </row>
    <row r="8" spans="1:12" x14ac:dyDescent="0.2">
      <c r="A8" s="16">
        <v>44293</v>
      </c>
      <c r="B8">
        <v>7</v>
      </c>
      <c r="I8" s="16">
        <v>44341</v>
      </c>
      <c r="J8">
        <v>55</v>
      </c>
      <c r="K8">
        <v>30.25</v>
      </c>
      <c r="L8">
        <v>642</v>
      </c>
    </row>
    <row r="9" spans="1:12" x14ac:dyDescent="0.2">
      <c r="A9" s="16">
        <v>44295</v>
      </c>
      <c r="B9">
        <v>9</v>
      </c>
      <c r="I9" s="16">
        <v>44342</v>
      </c>
      <c r="J9">
        <v>56</v>
      </c>
      <c r="K9">
        <v>30.25</v>
      </c>
      <c r="L9">
        <v>642</v>
      </c>
    </row>
    <row r="10" spans="1:12" x14ac:dyDescent="0.2">
      <c r="A10" s="16">
        <v>44298</v>
      </c>
      <c r="B10">
        <v>12</v>
      </c>
      <c r="I10" s="16">
        <v>44343</v>
      </c>
      <c r="J10">
        <v>57</v>
      </c>
      <c r="K10">
        <v>30.25</v>
      </c>
      <c r="L10">
        <v>642</v>
      </c>
    </row>
    <row r="11" spans="1:12" x14ac:dyDescent="0.2">
      <c r="A11" s="16">
        <v>44300</v>
      </c>
      <c r="B11">
        <v>14</v>
      </c>
      <c r="I11" s="16">
        <v>44344</v>
      </c>
      <c r="J11">
        <v>58</v>
      </c>
      <c r="K11">
        <v>30.25</v>
      </c>
      <c r="L11">
        <v>642</v>
      </c>
    </row>
    <row r="12" spans="1:12" x14ac:dyDescent="0.2">
      <c r="A12" s="16">
        <v>44302</v>
      </c>
      <c r="B12">
        <v>16</v>
      </c>
      <c r="I12" s="16">
        <v>44345</v>
      </c>
      <c r="J12">
        <v>59</v>
      </c>
      <c r="K12">
        <v>30.25</v>
      </c>
      <c r="L12">
        <v>642</v>
      </c>
    </row>
    <row r="13" spans="1:12" x14ac:dyDescent="0.2">
      <c r="A13" s="16">
        <v>44305</v>
      </c>
      <c r="B13">
        <v>19</v>
      </c>
      <c r="I13" s="16">
        <v>44346</v>
      </c>
      <c r="J13">
        <v>60</v>
      </c>
      <c r="K13">
        <v>30.25</v>
      </c>
      <c r="L13">
        <v>642</v>
      </c>
    </row>
    <row r="14" spans="1:12" x14ac:dyDescent="0.2">
      <c r="A14" s="16">
        <v>44307</v>
      </c>
      <c r="B14">
        <v>21</v>
      </c>
      <c r="I14" s="16">
        <v>44347</v>
      </c>
      <c r="J14">
        <v>63</v>
      </c>
      <c r="K14">
        <v>33.200000000000003</v>
      </c>
      <c r="L14">
        <v>857</v>
      </c>
    </row>
    <row r="15" spans="1:12" x14ac:dyDescent="0.2">
      <c r="A15" s="16">
        <v>44309</v>
      </c>
      <c r="B15">
        <v>23</v>
      </c>
      <c r="I15" s="16">
        <v>44348</v>
      </c>
      <c r="J15">
        <v>64</v>
      </c>
      <c r="K15">
        <v>33.200000000000003</v>
      </c>
      <c r="L15">
        <v>857</v>
      </c>
    </row>
    <row r="16" spans="1:12" x14ac:dyDescent="0.2">
      <c r="A16" s="16">
        <v>44312</v>
      </c>
      <c r="B16">
        <v>26</v>
      </c>
      <c r="I16" s="16">
        <v>44349</v>
      </c>
      <c r="J16">
        <v>65</v>
      </c>
      <c r="K16">
        <v>33.200000000000003</v>
      </c>
      <c r="L16">
        <v>857</v>
      </c>
    </row>
    <row r="17" spans="1:12" x14ac:dyDescent="0.2">
      <c r="A17" s="16">
        <v>44314</v>
      </c>
      <c r="B17">
        <v>28</v>
      </c>
      <c r="I17" s="16">
        <v>44350</v>
      </c>
      <c r="J17">
        <v>66</v>
      </c>
      <c r="K17">
        <v>33.200000000000003</v>
      </c>
      <c r="L17">
        <v>857</v>
      </c>
    </row>
    <row r="18" spans="1:12" x14ac:dyDescent="0.2">
      <c r="A18" s="16">
        <v>44316</v>
      </c>
      <c r="B18">
        <v>30</v>
      </c>
      <c r="I18" s="16">
        <v>44351</v>
      </c>
      <c r="J18">
        <v>67</v>
      </c>
      <c r="K18">
        <v>33.200000000000003</v>
      </c>
      <c r="L18">
        <v>857</v>
      </c>
    </row>
    <row r="19" spans="1:12" x14ac:dyDescent="0.2">
      <c r="A19" s="16">
        <v>44319</v>
      </c>
      <c r="B19">
        <v>33</v>
      </c>
      <c r="I19" s="16">
        <v>44352</v>
      </c>
      <c r="J19">
        <v>68</v>
      </c>
      <c r="K19">
        <v>33.200000000000003</v>
      </c>
      <c r="L19">
        <v>857</v>
      </c>
    </row>
    <row r="20" spans="1:12" x14ac:dyDescent="0.2">
      <c r="A20" s="16">
        <v>44321</v>
      </c>
      <c r="B20">
        <v>35</v>
      </c>
      <c r="I20" s="16">
        <v>44353</v>
      </c>
      <c r="J20">
        <v>69</v>
      </c>
      <c r="K20">
        <v>33.200000000000003</v>
      </c>
      <c r="L20">
        <v>857</v>
      </c>
    </row>
    <row r="21" spans="1:12" x14ac:dyDescent="0.2">
      <c r="A21" s="16">
        <v>44323</v>
      </c>
      <c r="B21">
        <v>37</v>
      </c>
      <c r="I21" s="16">
        <v>44354</v>
      </c>
      <c r="J21">
        <v>70</v>
      </c>
    </row>
    <row r="22" spans="1:12" x14ac:dyDescent="0.2">
      <c r="A22" s="16">
        <v>44326</v>
      </c>
      <c r="B22">
        <v>40</v>
      </c>
      <c r="I22" s="16">
        <v>44355</v>
      </c>
      <c r="J22">
        <v>71</v>
      </c>
    </row>
    <row r="23" spans="1:12" x14ac:dyDescent="0.2">
      <c r="A23" s="16">
        <v>44328</v>
      </c>
      <c r="B23">
        <v>42</v>
      </c>
      <c r="I23" s="16">
        <v>44356</v>
      </c>
      <c r="J23">
        <v>72</v>
      </c>
    </row>
    <row r="24" spans="1:12" x14ac:dyDescent="0.2">
      <c r="A24" s="16">
        <v>44330</v>
      </c>
      <c r="B24">
        <v>44</v>
      </c>
      <c r="I24" s="16">
        <v>44357</v>
      </c>
      <c r="J24">
        <v>73</v>
      </c>
    </row>
    <row r="25" spans="1:12" x14ac:dyDescent="0.2">
      <c r="A25" s="16">
        <v>44333</v>
      </c>
      <c r="B25">
        <v>47</v>
      </c>
      <c r="I25" s="16">
        <v>44358</v>
      </c>
      <c r="J25">
        <v>74</v>
      </c>
    </row>
    <row r="26" spans="1:12" x14ac:dyDescent="0.2">
      <c r="A26" s="16">
        <v>44335</v>
      </c>
      <c r="B26">
        <v>49</v>
      </c>
      <c r="I26" s="16">
        <v>44359</v>
      </c>
      <c r="J26">
        <v>75</v>
      </c>
    </row>
    <row r="27" spans="1:12" x14ac:dyDescent="0.2">
      <c r="A27" s="16">
        <v>44337</v>
      </c>
      <c r="B27">
        <v>51</v>
      </c>
      <c r="I27" s="16">
        <v>44360</v>
      </c>
      <c r="J27">
        <v>76</v>
      </c>
    </row>
    <row r="28" spans="1:12" x14ac:dyDescent="0.2">
      <c r="A28" s="16">
        <v>44340</v>
      </c>
      <c r="B28">
        <v>54</v>
      </c>
      <c r="I28" s="16">
        <v>44361</v>
      </c>
      <c r="J28">
        <v>77</v>
      </c>
    </row>
    <row r="29" spans="1:12" x14ac:dyDescent="0.2">
      <c r="A29" s="16">
        <v>44342</v>
      </c>
      <c r="B29">
        <v>56</v>
      </c>
      <c r="I29" s="16">
        <v>44362</v>
      </c>
      <c r="J29">
        <v>78</v>
      </c>
    </row>
    <row r="30" spans="1:12" x14ac:dyDescent="0.2">
      <c r="A30" s="16">
        <v>44344</v>
      </c>
      <c r="B30">
        <v>58</v>
      </c>
    </row>
    <row r="31" spans="1:12" x14ac:dyDescent="0.2">
      <c r="A31" s="16">
        <v>44347</v>
      </c>
      <c r="B31">
        <v>61</v>
      </c>
    </row>
    <row r="32" spans="1:12" x14ac:dyDescent="0.2">
      <c r="A32" s="16">
        <v>44349</v>
      </c>
      <c r="B32">
        <v>63</v>
      </c>
    </row>
    <row r="33" spans="1:2" x14ac:dyDescent="0.2">
      <c r="A33" s="16">
        <v>44351</v>
      </c>
      <c r="B33">
        <v>65</v>
      </c>
    </row>
    <row r="34" spans="1:2" x14ac:dyDescent="0.2">
      <c r="A34" s="16">
        <v>44354</v>
      </c>
      <c r="B34">
        <v>68</v>
      </c>
    </row>
    <row r="35" spans="1:2" x14ac:dyDescent="0.2">
      <c r="A35" s="16">
        <v>44356</v>
      </c>
      <c r="B35">
        <v>70</v>
      </c>
    </row>
    <row r="36" spans="1:2" x14ac:dyDescent="0.2">
      <c r="A36" s="16">
        <v>44358</v>
      </c>
      <c r="B36">
        <v>72</v>
      </c>
    </row>
    <row r="37" spans="1:2" x14ac:dyDescent="0.2">
      <c r="A37" s="16">
        <v>44361</v>
      </c>
      <c r="B37">
        <v>75</v>
      </c>
    </row>
    <row r="38" spans="1:2" x14ac:dyDescent="0.2">
      <c r="A38" s="16">
        <v>44363</v>
      </c>
      <c r="B38">
        <v>77</v>
      </c>
    </row>
    <row r="39" spans="1:2" x14ac:dyDescent="0.2">
      <c r="A39" s="16">
        <v>44365</v>
      </c>
      <c r="B39">
        <v>79</v>
      </c>
    </row>
    <row r="40" spans="1:2" x14ac:dyDescent="0.2">
      <c r="A40" s="16">
        <v>44368</v>
      </c>
      <c r="B40">
        <v>82</v>
      </c>
    </row>
    <row r="41" spans="1:2" x14ac:dyDescent="0.2">
      <c r="A41" s="16">
        <v>44370</v>
      </c>
      <c r="B41">
        <v>84</v>
      </c>
    </row>
    <row r="42" spans="1:2" x14ac:dyDescent="0.2">
      <c r="A42" s="16">
        <v>44372</v>
      </c>
      <c r="B42">
        <v>86</v>
      </c>
    </row>
    <row r="43" spans="1:2" x14ac:dyDescent="0.2">
      <c r="A43" s="16">
        <v>44375</v>
      </c>
      <c r="B43">
        <v>89</v>
      </c>
    </row>
    <row r="44" spans="1:2" x14ac:dyDescent="0.2">
      <c r="A44" s="16">
        <v>44377</v>
      </c>
      <c r="B44">
        <v>91</v>
      </c>
    </row>
    <row r="45" spans="1:2" x14ac:dyDescent="0.2">
      <c r="A45" s="16">
        <v>44379</v>
      </c>
      <c r="B45">
        <v>93</v>
      </c>
    </row>
    <row r="46" spans="1:2" x14ac:dyDescent="0.2">
      <c r="A46" s="16">
        <v>44382</v>
      </c>
      <c r="B46">
        <v>96</v>
      </c>
    </row>
    <row r="47" spans="1:2" x14ac:dyDescent="0.2">
      <c r="A47" s="16">
        <v>44384</v>
      </c>
      <c r="B47">
        <v>98</v>
      </c>
    </row>
    <row r="48" spans="1:2" x14ac:dyDescent="0.2">
      <c r="A48" s="16">
        <v>44417</v>
      </c>
      <c r="B48">
        <v>100</v>
      </c>
    </row>
    <row r="49" spans="1:2" x14ac:dyDescent="0.2">
      <c r="A49" s="16">
        <v>44419</v>
      </c>
      <c r="B49">
        <v>102</v>
      </c>
    </row>
    <row r="50" spans="1:2" x14ac:dyDescent="0.2">
      <c r="A50" s="16">
        <v>44421</v>
      </c>
      <c r="B50">
        <v>104</v>
      </c>
    </row>
    <row r="51" spans="1:2" x14ac:dyDescent="0.2">
      <c r="A51" s="16">
        <v>44424</v>
      </c>
      <c r="B51">
        <v>107</v>
      </c>
    </row>
    <row r="52" spans="1:2" x14ac:dyDescent="0.2">
      <c r="A52" s="16">
        <v>44426</v>
      </c>
      <c r="B52">
        <v>109</v>
      </c>
    </row>
    <row r="53" spans="1:2" x14ac:dyDescent="0.2">
      <c r="A53" s="16">
        <v>44428</v>
      </c>
      <c r="B53">
        <v>111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2:X24"/>
  <sheetViews>
    <sheetView zoomScale="27" workbookViewId="0">
      <selection activeCell="P5" sqref="P5:W17"/>
    </sheetView>
  </sheetViews>
  <sheetFormatPr baseColWidth="10" defaultRowHeight="15" x14ac:dyDescent="0.2"/>
  <cols>
    <col min="16" max="16" width="23.5" customWidth="1"/>
    <col min="17" max="17" width="14.5" customWidth="1"/>
  </cols>
  <sheetData>
    <row r="2" spans="5:24" ht="16" thickBot="1" x14ac:dyDescent="0.25"/>
    <row r="3" spans="5:24" x14ac:dyDescent="0.2">
      <c r="E3" s="55"/>
      <c r="F3" s="57" t="s">
        <v>123</v>
      </c>
      <c r="G3" s="58"/>
      <c r="H3" s="58"/>
      <c r="I3" s="59"/>
      <c r="J3" s="57" t="s">
        <v>124</v>
      </c>
      <c r="K3" s="58"/>
      <c r="L3" s="58"/>
      <c r="M3" s="59"/>
    </row>
    <row r="4" spans="5:24" ht="16" thickBot="1" x14ac:dyDescent="0.25">
      <c r="E4" s="56"/>
      <c r="F4" s="60"/>
      <c r="G4" s="61"/>
      <c r="H4" s="61"/>
      <c r="I4" s="62"/>
      <c r="J4" s="60"/>
      <c r="K4" s="61"/>
      <c r="L4" s="61"/>
      <c r="M4" s="62"/>
    </row>
    <row r="5" spans="5:24" ht="89" thickBot="1" x14ac:dyDescent="0.25">
      <c r="E5" s="63" t="s">
        <v>125</v>
      </c>
      <c r="F5" s="57" t="s">
        <v>57</v>
      </c>
      <c r="G5" s="59"/>
      <c r="H5" s="57" t="s">
        <v>49</v>
      </c>
      <c r="I5" s="59"/>
      <c r="J5" s="57" t="s">
        <v>57</v>
      </c>
      <c r="K5" s="59"/>
      <c r="L5" s="57" t="s">
        <v>49</v>
      </c>
      <c r="M5" s="59"/>
      <c r="P5" s="36" t="s">
        <v>135</v>
      </c>
      <c r="Q5" s="36" t="s">
        <v>136</v>
      </c>
      <c r="R5" s="36" t="s">
        <v>137</v>
      </c>
      <c r="S5" s="36" t="s">
        <v>138</v>
      </c>
      <c r="T5" s="36" t="s">
        <v>139</v>
      </c>
      <c r="U5" s="36" t="s">
        <v>99</v>
      </c>
      <c r="V5" s="36" t="s">
        <v>140</v>
      </c>
      <c r="W5" s="36" t="s">
        <v>141</v>
      </c>
    </row>
    <row r="6" spans="5:24" ht="23" thickBot="1" x14ac:dyDescent="0.25">
      <c r="E6" s="64"/>
      <c r="F6" s="60"/>
      <c r="G6" s="62"/>
      <c r="H6" s="60"/>
      <c r="I6" s="62"/>
      <c r="J6" s="60"/>
      <c r="K6" s="62"/>
      <c r="L6" s="60"/>
      <c r="M6" s="62"/>
      <c r="P6" s="36" t="s">
        <v>142</v>
      </c>
      <c r="Q6" s="36">
        <v>1.1299999999999999</v>
      </c>
      <c r="R6" s="36">
        <v>16.28</v>
      </c>
      <c r="S6" s="36">
        <v>21.64</v>
      </c>
      <c r="T6" s="36">
        <v>3.57</v>
      </c>
      <c r="U6" s="36">
        <f t="shared" ref="U6:U11" si="0">AVERAGE(V6:W6)</f>
        <v>7.1950000000000003</v>
      </c>
      <c r="V6" s="36">
        <v>7.28</v>
      </c>
      <c r="W6" s="36">
        <v>7.11</v>
      </c>
      <c r="X6">
        <f t="shared" ref="X6:X11" si="1">_xlfn.STDEV.S(V6:W6)</f>
        <v>0.12020815280171303</v>
      </c>
    </row>
    <row r="7" spans="5:24" ht="23" thickBot="1" x14ac:dyDescent="0.25">
      <c r="E7" s="31"/>
      <c r="F7" s="32" t="s">
        <v>126</v>
      </c>
      <c r="G7" s="32" t="s">
        <v>127</v>
      </c>
      <c r="H7" s="32" t="s">
        <v>128</v>
      </c>
      <c r="I7" s="32" t="s">
        <v>127</v>
      </c>
      <c r="J7" s="32" t="s">
        <v>128</v>
      </c>
      <c r="K7" s="32" t="s">
        <v>127</v>
      </c>
      <c r="L7" s="32" t="s">
        <v>128</v>
      </c>
      <c r="M7" s="32" t="s">
        <v>127</v>
      </c>
      <c r="P7" s="36" t="s">
        <v>143</v>
      </c>
      <c r="Q7" s="36">
        <v>67.650000000000006</v>
      </c>
      <c r="R7" s="36">
        <v>75.739999999999995</v>
      </c>
      <c r="S7" s="36">
        <v>72.56</v>
      </c>
      <c r="T7" s="36">
        <v>37.81</v>
      </c>
      <c r="U7" s="36">
        <f t="shared" si="0"/>
        <v>70.099999999999994</v>
      </c>
      <c r="V7" s="36">
        <v>70.39</v>
      </c>
      <c r="W7" s="36">
        <v>69.81</v>
      </c>
      <c r="X7">
        <f t="shared" si="1"/>
        <v>0.41012193308819639</v>
      </c>
    </row>
    <row r="8" spans="5:24" ht="23" thickBot="1" x14ac:dyDescent="0.25">
      <c r="E8" s="31" t="s">
        <v>129</v>
      </c>
      <c r="F8" s="33">
        <v>0.5</v>
      </c>
      <c r="G8" s="33">
        <v>0.35</v>
      </c>
      <c r="H8" s="33">
        <v>0.5</v>
      </c>
      <c r="I8" s="33">
        <v>0.1</v>
      </c>
      <c r="J8" s="33">
        <v>0</v>
      </c>
      <c r="K8" s="33">
        <v>0</v>
      </c>
      <c r="L8" s="33">
        <v>0.5</v>
      </c>
      <c r="M8" s="33">
        <v>0.1</v>
      </c>
      <c r="P8" s="36" t="s">
        <v>144</v>
      </c>
      <c r="Q8" s="36">
        <v>7.7</v>
      </c>
      <c r="R8" s="36">
        <v>4.5999999999999996</v>
      </c>
      <c r="S8" s="36">
        <v>7</v>
      </c>
      <c r="T8" s="36">
        <v>7.1</v>
      </c>
      <c r="U8" s="36">
        <f t="shared" si="0"/>
        <v>5.3000000000000007</v>
      </c>
      <c r="V8" s="36">
        <v>5.2</v>
      </c>
      <c r="W8" s="36">
        <v>5.4</v>
      </c>
      <c r="X8">
        <f t="shared" si="1"/>
        <v>0.14142135623730964</v>
      </c>
    </row>
    <row r="9" spans="5:24" ht="23" thickBot="1" x14ac:dyDescent="0.25">
      <c r="E9" s="31" t="s">
        <v>130</v>
      </c>
      <c r="F9" s="34">
        <v>1</v>
      </c>
      <c r="G9" s="33">
        <v>0.25</v>
      </c>
      <c r="H9" s="33">
        <v>0.75</v>
      </c>
      <c r="I9" s="34">
        <v>0.95</v>
      </c>
      <c r="J9" s="33">
        <v>0.85</v>
      </c>
      <c r="K9" s="33">
        <v>0.5</v>
      </c>
      <c r="L9" s="33">
        <v>0.35</v>
      </c>
      <c r="M9" s="33">
        <v>0</v>
      </c>
      <c r="P9" s="36" t="s">
        <v>145</v>
      </c>
      <c r="Q9" s="36">
        <v>-121.7</v>
      </c>
      <c r="R9" s="36">
        <v>21.75</v>
      </c>
      <c r="S9" s="36">
        <v>-57.35</v>
      </c>
      <c r="T9" s="36">
        <v>-57</v>
      </c>
      <c r="U9" s="36">
        <f t="shared" si="0"/>
        <v>-238.75</v>
      </c>
      <c r="V9" s="36">
        <v>-274.14999999999998</v>
      </c>
      <c r="W9" s="36">
        <v>-203.35</v>
      </c>
      <c r="X9">
        <f t="shared" si="1"/>
        <v>50.063160108007345</v>
      </c>
    </row>
    <row r="10" spans="5:24" ht="23" thickBot="1" x14ac:dyDescent="0.25">
      <c r="E10" s="31" t="s">
        <v>131</v>
      </c>
      <c r="F10" s="34">
        <v>1</v>
      </c>
      <c r="G10" s="33">
        <v>0.85</v>
      </c>
      <c r="H10" s="33">
        <v>0.55000000000000004</v>
      </c>
      <c r="I10" s="34">
        <v>0.95</v>
      </c>
      <c r="J10" s="33">
        <v>0.45</v>
      </c>
      <c r="K10" s="33">
        <v>0</v>
      </c>
      <c r="L10" s="33">
        <v>0.7</v>
      </c>
      <c r="M10" s="33">
        <v>0.35</v>
      </c>
      <c r="P10" s="36" t="s">
        <v>146</v>
      </c>
      <c r="Q10" s="36">
        <v>669.5</v>
      </c>
      <c r="R10" s="36">
        <v>2.74</v>
      </c>
      <c r="S10" s="36">
        <v>122.86</v>
      </c>
      <c r="T10" s="36">
        <v>7.38</v>
      </c>
      <c r="U10" s="36">
        <f t="shared" si="0"/>
        <v>4.1150000000000002</v>
      </c>
      <c r="V10" s="36">
        <v>4.51</v>
      </c>
      <c r="W10" s="36">
        <v>3.72</v>
      </c>
      <c r="X10">
        <f t="shared" si="1"/>
        <v>0.55861435713737229</v>
      </c>
    </row>
    <row r="11" spans="5:24" ht="45" thickBot="1" x14ac:dyDescent="0.25">
      <c r="E11" s="31" t="s">
        <v>132</v>
      </c>
      <c r="F11" s="33">
        <v>0.9</v>
      </c>
      <c r="G11" s="33">
        <v>0.35</v>
      </c>
      <c r="H11" s="33">
        <v>0.95</v>
      </c>
      <c r="I11" s="33">
        <v>0.55000000000000004</v>
      </c>
      <c r="J11" s="33">
        <v>1</v>
      </c>
      <c r="K11" s="33">
        <v>0.2</v>
      </c>
      <c r="L11" s="33">
        <v>1</v>
      </c>
      <c r="M11" s="33">
        <v>0.3</v>
      </c>
      <c r="P11" s="36" t="s">
        <v>147</v>
      </c>
      <c r="Q11" s="37">
        <v>4050</v>
      </c>
      <c r="R11" s="36" t="s">
        <v>148</v>
      </c>
      <c r="S11" s="37">
        <v>2050</v>
      </c>
      <c r="T11" s="36">
        <v>2600</v>
      </c>
      <c r="U11" s="36">
        <f t="shared" si="0"/>
        <v>1584.5</v>
      </c>
      <c r="V11" s="36">
        <v>1560</v>
      </c>
      <c r="W11" s="36">
        <v>1609</v>
      </c>
      <c r="X11">
        <f t="shared" si="1"/>
        <v>34.648232278140831</v>
      </c>
    </row>
    <row r="12" spans="5:24" ht="21" customHeight="1" x14ac:dyDescent="0.2">
      <c r="H12" s="75" t="s">
        <v>123</v>
      </c>
      <c r="I12" s="75"/>
      <c r="P12" s="65" t="s">
        <v>149</v>
      </c>
      <c r="Q12" s="66"/>
      <c r="R12" s="66"/>
      <c r="S12" s="66"/>
      <c r="T12" s="66"/>
      <c r="U12" s="66"/>
      <c r="V12" s="66"/>
      <c r="W12" s="67"/>
    </row>
    <row r="13" spans="5:24" ht="22" thickBot="1" x14ac:dyDescent="0.25">
      <c r="F13" s="32" t="s">
        <v>126</v>
      </c>
      <c r="G13" s="32" t="s">
        <v>128</v>
      </c>
      <c r="H13" s="74" t="s">
        <v>134</v>
      </c>
      <c r="I13" s="41"/>
      <c r="J13" t="s">
        <v>127</v>
      </c>
      <c r="P13" s="68" t="s">
        <v>150</v>
      </c>
      <c r="Q13" s="69"/>
      <c r="R13" s="69"/>
      <c r="S13" s="69"/>
      <c r="T13" s="69"/>
      <c r="U13" s="69"/>
      <c r="V13" s="69"/>
      <c r="W13" s="70"/>
    </row>
    <row r="14" spans="5:24" ht="22" thickBot="1" x14ac:dyDescent="0.25">
      <c r="F14" s="33">
        <v>0.5</v>
      </c>
      <c r="G14" s="33">
        <v>0.5</v>
      </c>
      <c r="H14" s="35">
        <f>AVERAGE(F14:G14)</f>
        <v>0.5</v>
      </c>
      <c r="I14">
        <f>_xlfn.STDEV.S(F14:G14)</f>
        <v>0</v>
      </c>
      <c r="J14" s="35"/>
      <c r="K14" s="32" t="s">
        <v>128</v>
      </c>
      <c r="L14" s="32" t="s">
        <v>128</v>
      </c>
      <c r="P14" s="71" t="s">
        <v>151</v>
      </c>
      <c r="Q14" s="72"/>
      <c r="R14" s="72"/>
      <c r="S14" s="72"/>
      <c r="T14" s="72"/>
      <c r="U14" s="72"/>
      <c r="V14" s="72"/>
      <c r="W14" s="73"/>
    </row>
    <row r="15" spans="5:24" ht="22" thickBot="1" x14ac:dyDescent="0.25">
      <c r="F15" s="34">
        <v>1</v>
      </c>
      <c r="G15" s="33">
        <v>0.75</v>
      </c>
      <c r="H15" s="35">
        <f>AVERAGE(F15:G15)</f>
        <v>0.875</v>
      </c>
      <c r="I15">
        <f>_xlfn.STDEV.S(F15:G15)</f>
        <v>0.17677669529663689</v>
      </c>
      <c r="K15" s="33">
        <v>0</v>
      </c>
      <c r="L15" s="33">
        <v>0.5</v>
      </c>
      <c r="M15" s="35">
        <f>AVERAGE(K15:L15)</f>
        <v>0.25</v>
      </c>
      <c r="N15">
        <f>_xlfn.STDEV.S(K15:L15)</f>
        <v>0.35355339059327379</v>
      </c>
      <c r="P15" s="65" t="s">
        <v>152</v>
      </c>
      <c r="Q15" s="66"/>
      <c r="R15" s="66"/>
      <c r="S15" s="66"/>
      <c r="T15" s="66"/>
      <c r="U15" s="66"/>
      <c r="V15" s="66"/>
      <c r="W15" s="67"/>
    </row>
    <row r="16" spans="5:24" ht="22" thickBot="1" x14ac:dyDescent="0.25">
      <c r="F16" s="34">
        <v>1</v>
      </c>
      <c r="G16" s="33">
        <v>0.55000000000000004</v>
      </c>
      <c r="H16" s="35">
        <f t="shared" ref="H16:H17" si="2">AVERAGE(F16:G16)</f>
        <v>0.77500000000000002</v>
      </c>
      <c r="I16">
        <f t="shared" ref="I16:I17" si="3">_xlfn.STDEV.S(F16:G16)</f>
        <v>0.31819805153394615</v>
      </c>
      <c r="K16" s="33">
        <v>0.85</v>
      </c>
      <c r="L16" s="33">
        <v>0.35</v>
      </c>
      <c r="M16" s="35">
        <f t="shared" ref="M16:M18" si="4">AVERAGE(K16:L16)</f>
        <v>0.6</v>
      </c>
      <c r="N16">
        <f t="shared" ref="N16:N18" si="5">_xlfn.STDEV.S(K16:L16)</f>
        <v>0.35355339059327362</v>
      </c>
      <c r="P16" s="68" t="s">
        <v>153</v>
      </c>
      <c r="Q16" s="69"/>
      <c r="R16" s="69"/>
      <c r="S16" s="69"/>
      <c r="T16" s="69"/>
      <c r="U16" s="69"/>
      <c r="V16" s="69"/>
      <c r="W16" s="70"/>
    </row>
    <row r="17" spans="6:23" ht="22" thickBot="1" x14ac:dyDescent="0.25">
      <c r="F17" s="33">
        <v>0.9</v>
      </c>
      <c r="G17" s="33">
        <v>0.95</v>
      </c>
      <c r="H17" s="35">
        <f t="shared" si="2"/>
        <v>0.92500000000000004</v>
      </c>
      <c r="I17">
        <f t="shared" si="3"/>
        <v>3.5355339059327327E-2</v>
      </c>
      <c r="K17" s="33">
        <v>0.45</v>
      </c>
      <c r="L17" s="33">
        <v>0.7</v>
      </c>
      <c r="M17" s="35">
        <f t="shared" si="4"/>
        <v>0.57499999999999996</v>
      </c>
      <c r="N17">
        <f t="shared" si="5"/>
        <v>0.17677669529663689</v>
      </c>
      <c r="P17" s="71" t="s">
        <v>154</v>
      </c>
      <c r="Q17" s="72"/>
      <c r="R17" s="72"/>
      <c r="S17" s="72"/>
      <c r="T17" s="72"/>
      <c r="U17" s="72"/>
      <c r="V17" s="72"/>
      <c r="W17" s="73"/>
    </row>
    <row r="18" spans="6:23" ht="16" thickBot="1" x14ac:dyDescent="0.25">
      <c r="K18" s="33">
        <v>1</v>
      </c>
      <c r="L18" s="33">
        <v>1</v>
      </c>
      <c r="M18" s="35">
        <f t="shared" si="4"/>
        <v>1</v>
      </c>
      <c r="N18">
        <f t="shared" si="5"/>
        <v>0</v>
      </c>
    </row>
    <row r="19" spans="6:23" ht="16" thickBot="1" x14ac:dyDescent="0.25">
      <c r="F19" s="32" t="s">
        <v>127</v>
      </c>
      <c r="G19" s="32" t="s">
        <v>127</v>
      </c>
    </row>
    <row r="20" spans="6:23" ht="16" thickBot="1" x14ac:dyDescent="0.25">
      <c r="F20" s="33">
        <v>0.35</v>
      </c>
      <c r="G20" s="33">
        <v>0.1</v>
      </c>
      <c r="H20" s="35">
        <f>AVERAGE(F20:G20)</f>
        <v>0.22499999999999998</v>
      </c>
      <c r="I20">
        <f>_xlfn.STDEV.S(F20:G20)</f>
        <v>0.17677669529663689</v>
      </c>
      <c r="K20" s="32" t="s">
        <v>127</v>
      </c>
      <c r="L20" s="32" t="s">
        <v>127</v>
      </c>
    </row>
    <row r="21" spans="6:23" ht="16" thickBot="1" x14ac:dyDescent="0.25">
      <c r="F21" s="33">
        <v>0.25</v>
      </c>
      <c r="G21" s="34">
        <v>0.95</v>
      </c>
      <c r="H21" s="35">
        <f t="shared" ref="H21:H22" si="6">AVERAGE(F21:G21)</f>
        <v>0.6</v>
      </c>
      <c r="I21">
        <f t="shared" ref="I21:I23" si="7">_xlfn.STDEV.S(F21:G21)</f>
        <v>0.49497474683058329</v>
      </c>
      <c r="K21" s="33">
        <v>0</v>
      </c>
      <c r="L21" s="33">
        <v>0.1</v>
      </c>
      <c r="M21" s="35">
        <f>AVERAGE(K21:L21)</f>
        <v>0.05</v>
      </c>
      <c r="N21">
        <f>_xlfn.STDEV.S(K21:L21)</f>
        <v>7.0710678118654766E-2</v>
      </c>
    </row>
    <row r="22" spans="6:23" ht="16" thickBot="1" x14ac:dyDescent="0.25">
      <c r="F22" s="33">
        <v>0.85</v>
      </c>
      <c r="G22" s="34">
        <v>0.95</v>
      </c>
      <c r="H22" s="35">
        <f t="shared" si="6"/>
        <v>0.89999999999999991</v>
      </c>
      <c r="I22">
        <f t="shared" si="7"/>
        <v>7.0710678118654738E-2</v>
      </c>
      <c r="K22" s="33">
        <v>0.5</v>
      </c>
      <c r="L22" s="33">
        <v>0</v>
      </c>
      <c r="M22" s="35">
        <f t="shared" ref="M22:M24" si="8">AVERAGE(K22:L22)</f>
        <v>0.25</v>
      </c>
      <c r="N22">
        <f t="shared" ref="N22:N24" si="9">_xlfn.STDEV.S(K22:L22)</f>
        <v>0.35355339059327379</v>
      </c>
    </row>
    <row r="23" spans="6:23" ht="16" thickBot="1" x14ac:dyDescent="0.25">
      <c r="F23" s="33">
        <v>0.35</v>
      </c>
      <c r="G23" s="33">
        <v>0.55000000000000004</v>
      </c>
      <c r="H23" s="35">
        <f>AVERAGE(F23:G23)</f>
        <v>0.45</v>
      </c>
      <c r="I23">
        <f t="shared" si="7"/>
        <v>0.14142135623730956</v>
      </c>
      <c r="K23" s="33">
        <v>0</v>
      </c>
      <c r="L23" s="33">
        <v>0.35</v>
      </c>
      <c r="M23" s="35">
        <f t="shared" si="8"/>
        <v>0.17499999999999999</v>
      </c>
      <c r="N23">
        <f t="shared" si="9"/>
        <v>0.24748737341529162</v>
      </c>
    </row>
    <row r="24" spans="6:23" ht="16" thickBot="1" x14ac:dyDescent="0.25">
      <c r="K24" s="33">
        <v>0.2</v>
      </c>
      <c r="L24" s="33">
        <v>0.3</v>
      </c>
      <c r="M24" s="35">
        <f t="shared" si="8"/>
        <v>0.25</v>
      </c>
      <c r="N24">
        <f t="shared" si="9"/>
        <v>7.0710678118654779E-2</v>
      </c>
    </row>
  </sheetData>
  <mergeCells count="16">
    <mergeCell ref="P15:W15"/>
    <mergeCell ref="P16:W16"/>
    <mergeCell ref="P17:W17"/>
    <mergeCell ref="H13:I13"/>
    <mergeCell ref="H12:I12"/>
    <mergeCell ref="P12:W12"/>
    <mergeCell ref="P13:W13"/>
    <mergeCell ref="P14:W14"/>
    <mergeCell ref="E3:E4"/>
    <mergeCell ref="F3:I4"/>
    <mergeCell ref="J3:M4"/>
    <mergeCell ref="E5:E6"/>
    <mergeCell ref="F5:G6"/>
    <mergeCell ref="H5:I6"/>
    <mergeCell ref="J5:K6"/>
    <mergeCell ref="L5:M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77"/>
  <sheetViews>
    <sheetView zoomScale="108" zoomScaleNormal="100" workbookViewId="0">
      <selection activeCell="E27" sqref="E27"/>
    </sheetView>
  </sheetViews>
  <sheetFormatPr baseColWidth="10" defaultRowHeight="15" x14ac:dyDescent="0.2"/>
  <cols>
    <col min="5" max="5" width="24" bestFit="1" customWidth="1"/>
  </cols>
  <sheetData>
    <row r="2" spans="2:8" x14ac:dyDescent="0.2">
      <c r="C2" s="41" t="s">
        <v>48</v>
      </c>
      <c r="D2" s="41"/>
      <c r="E2" s="41"/>
      <c r="F2" s="41" t="s">
        <v>49</v>
      </c>
      <c r="G2" s="41"/>
      <c r="H2" s="41"/>
    </row>
    <row r="3" spans="2:8" x14ac:dyDescent="0.2">
      <c r="B3" s="40" t="s">
        <v>117</v>
      </c>
      <c r="C3" s="42" t="s">
        <v>50</v>
      </c>
      <c r="D3" s="43" t="s">
        <v>51</v>
      </c>
      <c r="E3" s="43" t="s">
        <v>52</v>
      </c>
      <c r="G3" s="43" t="s">
        <v>51</v>
      </c>
      <c r="H3" s="43" t="s">
        <v>52</v>
      </c>
    </row>
    <row r="4" spans="2:8" x14ac:dyDescent="0.2">
      <c r="B4" s="40"/>
      <c r="C4" s="42"/>
      <c r="D4" s="43"/>
      <c r="E4" s="43"/>
      <c r="G4" s="43"/>
      <c r="H4" s="43"/>
    </row>
    <row r="5" spans="2:8" x14ac:dyDescent="0.2">
      <c r="B5" s="16">
        <v>44485</v>
      </c>
      <c r="C5">
        <v>0</v>
      </c>
      <c r="D5">
        <v>6.3</v>
      </c>
      <c r="E5" s="12"/>
      <c r="G5">
        <v>6.3</v>
      </c>
    </row>
    <row r="6" spans="2:8" x14ac:dyDescent="0.2">
      <c r="B6" s="16">
        <v>44487</v>
      </c>
      <c r="C6">
        <v>2</v>
      </c>
      <c r="D6">
        <v>7</v>
      </c>
      <c r="G6">
        <v>7</v>
      </c>
    </row>
    <row r="7" spans="2:8" x14ac:dyDescent="0.2">
      <c r="B7" s="16">
        <v>44489</v>
      </c>
      <c r="C7">
        <v>4</v>
      </c>
      <c r="D7">
        <v>7.2</v>
      </c>
      <c r="G7">
        <v>7.3</v>
      </c>
    </row>
    <row r="8" spans="2:8" x14ac:dyDescent="0.2">
      <c r="B8" s="16">
        <v>44293</v>
      </c>
      <c r="C8">
        <v>6</v>
      </c>
      <c r="D8">
        <v>6.9</v>
      </c>
      <c r="G8">
        <v>6.9</v>
      </c>
    </row>
    <row r="9" spans="2:8" x14ac:dyDescent="0.2">
      <c r="B9" s="16">
        <v>44295</v>
      </c>
      <c r="C9">
        <v>9</v>
      </c>
      <c r="D9">
        <v>7.1</v>
      </c>
      <c r="G9">
        <v>7</v>
      </c>
    </row>
    <row r="10" spans="2:8" x14ac:dyDescent="0.2">
      <c r="B10" s="16">
        <v>44298</v>
      </c>
      <c r="C10">
        <v>11</v>
      </c>
    </row>
    <row r="11" spans="2:8" x14ac:dyDescent="0.2">
      <c r="B11" s="16">
        <v>44300</v>
      </c>
      <c r="C11">
        <v>14</v>
      </c>
    </row>
    <row r="12" spans="2:8" x14ac:dyDescent="0.2">
      <c r="B12" s="16">
        <v>44302</v>
      </c>
      <c r="C12">
        <v>16</v>
      </c>
    </row>
    <row r="13" spans="2:8" x14ac:dyDescent="0.2">
      <c r="B13" s="16">
        <v>44305</v>
      </c>
      <c r="C13">
        <v>19</v>
      </c>
    </row>
    <row r="14" spans="2:8" x14ac:dyDescent="0.2">
      <c r="B14" s="16">
        <v>44307</v>
      </c>
      <c r="C14">
        <v>21</v>
      </c>
    </row>
    <row r="15" spans="2:8" x14ac:dyDescent="0.2">
      <c r="B15" s="16">
        <v>44309</v>
      </c>
      <c r="C15">
        <v>23</v>
      </c>
    </row>
    <row r="16" spans="2:8" x14ac:dyDescent="0.2">
      <c r="B16" s="16">
        <v>44312</v>
      </c>
      <c r="C16">
        <v>26</v>
      </c>
    </row>
    <row r="17" spans="2:3" x14ac:dyDescent="0.2">
      <c r="B17" s="16">
        <v>44314</v>
      </c>
      <c r="C17">
        <v>28</v>
      </c>
    </row>
    <row r="18" spans="2:3" x14ac:dyDescent="0.2">
      <c r="B18" s="16">
        <v>44316</v>
      </c>
      <c r="C18">
        <v>30</v>
      </c>
    </row>
    <row r="19" spans="2:3" x14ac:dyDescent="0.2">
      <c r="B19" s="16">
        <v>44319</v>
      </c>
      <c r="C19">
        <v>33</v>
      </c>
    </row>
    <row r="20" spans="2:3" x14ac:dyDescent="0.2">
      <c r="B20" s="16">
        <v>44321</v>
      </c>
      <c r="C20">
        <v>35</v>
      </c>
    </row>
    <row r="21" spans="2:3" x14ac:dyDescent="0.2">
      <c r="B21" s="16">
        <v>44323</v>
      </c>
      <c r="C21">
        <v>37</v>
      </c>
    </row>
    <row r="22" spans="2:3" x14ac:dyDescent="0.2">
      <c r="B22" s="16">
        <v>44326</v>
      </c>
      <c r="C22">
        <v>40</v>
      </c>
    </row>
    <row r="23" spans="2:3" x14ac:dyDescent="0.2">
      <c r="B23" s="16">
        <v>44328</v>
      </c>
      <c r="C23">
        <v>42</v>
      </c>
    </row>
    <row r="24" spans="2:3" x14ac:dyDescent="0.2">
      <c r="B24" s="16">
        <v>44330</v>
      </c>
      <c r="C24">
        <v>44</v>
      </c>
    </row>
    <row r="25" spans="2:3" x14ac:dyDescent="0.2">
      <c r="B25" s="16">
        <v>44333</v>
      </c>
      <c r="C25">
        <v>47</v>
      </c>
    </row>
    <row r="26" spans="2:3" x14ac:dyDescent="0.2">
      <c r="B26" s="16">
        <v>44335</v>
      </c>
      <c r="C26">
        <v>49</v>
      </c>
    </row>
    <row r="27" spans="2:3" x14ac:dyDescent="0.2">
      <c r="B27" s="16">
        <v>44337</v>
      </c>
      <c r="C27">
        <v>51</v>
      </c>
    </row>
    <row r="28" spans="2:3" x14ac:dyDescent="0.2">
      <c r="B28" s="16">
        <v>44340</v>
      </c>
      <c r="C28">
        <v>54</v>
      </c>
    </row>
    <row r="29" spans="2:3" x14ac:dyDescent="0.2">
      <c r="B29" s="16">
        <v>44342</v>
      </c>
      <c r="C29">
        <v>56</v>
      </c>
    </row>
    <row r="30" spans="2:3" x14ac:dyDescent="0.2">
      <c r="B30" s="16">
        <v>44344</v>
      </c>
      <c r="C30">
        <v>58</v>
      </c>
    </row>
    <row r="31" spans="2:3" x14ac:dyDescent="0.2">
      <c r="B31" s="16">
        <v>44347</v>
      </c>
      <c r="C31">
        <v>61</v>
      </c>
    </row>
    <row r="32" spans="2:3" x14ac:dyDescent="0.2">
      <c r="B32" s="16">
        <v>44349</v>
      </c>
      <c r="C32">
        <v>63</v>
      </c>
    </row>
    <row r="33" spans="2:3" x14ac:dyDescent="0.2">
      <c r="B33" s="16">
        <v>44351</v>
      </c>
      <c r="C33">
        <v>65</v>
      </c>
    </row>
    <row r="34" spans="2:3" x14ac:dyDescent="0.2">
      <c r="B34" s="16">
        <v>44354</v>
      </c>
      <c r="C34">
        <v>68</v>
      </c>
    </row>
    <row r="35" spans="2:3" x14ac:dyDescent="0.2">
      <c r="B35" s="16">
        <v>44356</v>
      </c>
      <c r="C35">
        <v>70</v>
      </c>
    </row>
    <row r="36" spans="2:3" x14ac:dyDescent="0.2">
      <c r="B36" s="16">
        <v>44358</v>
      </c>
      <c r="C36">
        <v>72</v>
      </c>
    </row>
    <row r="37" spans="2:3" x14ac:dyDescent="0.2">
      <c r="B37" s="16">
        <v>44361</v>
      </c>
      <c r="C37">
        <v>75</v>
      </c>
    </row>
    <row r="38" spans="2:3" x14ac:dyDescent="0.2">
      <c r="B38" s="16">
        <v>44363</v>
      </c>
      <c r="C38">
        <v>77</v>
      </c>
    </row>
    <row r="39" spans="2:3" x14ac:dyDescent="0.2">
      <c r="B39" s="16">
        <v>44365</v>
      </c>
      <c r="C39">
        <v>79</v>
      </c>
    </row>
    <row r="40" spans="2:3" x14ac:dyDescent="0.2">
      <c r="B40" s="16">
        <v>44368</v>
      </c>
      <c r="C40">
        <v>82</v>
      </c>
    </row>
    <row r="41" spans="2:3" x14ac:dyDescent="0.2">
      <c r="B41" s="16">
        <v>44370</v>
      </c>
      <c r="C41">
        <v>84</v>
      </c>
    </row>
    <row r="42" spans="2:3" x14ac:dyDescent="0.2">
      <c r="B42" s="16">
        <v>44372</v>
      </c>
      <c r="C42">
        <v>86</v>
      </c>
    </row>
    <row r="43" spans="2:3" x14ac:dyDescent="0.2">
      <c r="B43" s="16">
        <v>44375</v>
      </c>
      <c r="C43">
        <v>89</v>
      </c>
    </row>
    <row r="44" spans="2:3" x14ac:dyDescent="0.2">
      <c r="B44" s="16">
        <v>44377</v>
      </c>
      <c r="C44">
        <v>91</v>
      </c>
    </row>
    <row r="45" spans="2:3" x14ac:dyDescent="0.2">
      <c r="B45" s="16">
        <v>44379</v>
      </c>
      <c r="C45">
        <v>93</v>
      </c>
    </row>
    <row r="46" spans="2:3" x14ac:dyDescent="0.2">
      <c r="B46" s="16">
        <v>44382</v>
      </c>
      <c r="C46">
        <v>96</v>
      </c>
    </row>
    <row r="47" spans="2:3" x14ac:dyDescent="0.2">
      <c r="B47" s="16">
        <v>44384</v>
      </c>
      <c r="C47">
        <v>98</v>
      </c>
    </row>
    <row r="48" spans="2:3" x14ac:dyDescent="0.2">
      <c r="B48" s="16">
        <v>44417</v>
      </c>
      <c r="C48">
        <v>100</v>
      </c>
    </row>
    <row r="49" spans="2:3" x14ac:dyDescent="0.2">
      <c r="B49" s="16">
        <v>44419</v>
      </c>
      <c r="C49">
        <v>102</v>
      </c>
    </row>
    <row r="50" spans="2:3" x14ac:dyDescent="0.2">
      <c r="B50" s="16">
        <v>44421</v>
      </c>
      <c r="C50">
        <v>104</v>
      </c>
    </row>
    <row r="51" spans="2:3" x14ac:dyDescent="0.2">
      <c r="B51" s="16">
        <v>44424</v>
      </c>
      <c r="C51">
        <v>107</v>
      </c>
    </row>
    <row r="52" spans="2:3" x14ac:dyDescent="0.2">
      <c r="B52" s="16">
        <v>44426</v>
      </c>
      <c r="C52">
        <v>109</v>
      </c>
    </row>
    <row r="53" spans="2:3" x14ac:dyDescent="0.2">
      <c r="B53" s="16">
        <v>44428</v>
      </c>
      <c r="C53">
        <v>111</v>
      </c>
    </row>
    <row r="54" spans="2:3" x14ac:dyDescent="0.2">
      <c r="B54" s="16">
        <v>44431</v>
      </c>
      <c r="C54">
        <v>115</v>
      </c>
    </row>
    <row r="55" spans="2:3" x14ac:dyDescent="0.2">
      <c r="B55" s="16">
        <v>44433</v>
      </c>
      <c r="C55">
        <v>117</v>
      </c>
    </row>
    <row r="56" spans="2:3" x14ac:dyDescent="0.2">
      <c r="B56" s="16">
        <v>44435</v>
      </c>
      <c r="C56">
        <v>119</v>
      </c>
    </row>
    <row r="57" spans="2:3" x14ac:dyDescent="0.2">
      <c r="B57" s="16">
        <v>44438</v>
      </c>
      <c r="C57">
        <v>122</v>
      </c>
    </row>
    <row r="58" spans="2:3" x14ac:dyDescent="0.2">
      <c r="B58" s="16">
        <v>44440</v>
      </c>
      <c r="C58">
        <v>124</v>
      </c>
    </row>
    <row r="59" spans="2:3" x14ac:dyDescent="0.2">
      <c r="B59" s="16">
        <v>44442</v>
      </c>
      <c r="C59">
        <v>126</v>
      </c>
    </row>
    <row r="60" spans="2:3" x14ac:dyDescent="0.2">
      <c r="B60" s="16">
        <v>44445</v>
      </c>
      <c r="C60">
        <v>129</v>
      </c>
    </row>
    <row r="61" spans="2:3" x14ac:dyDescent="0.2">
      <c r="B61" s="16">
        <v>44447</v>
      </c>
      <c r="C61">
        <v>131</v>
      </c>
    </row>
    <row r="62" spans="2:3" x14ac:dyDescent="0.2">
      <c r="B62" s="16">
        <v>44449</v>
      </c>
      <c r="C62">
        <v>133</v>
      </c>
    </row>
    <row r="63" spans="2:3" x14ac:dyDescent="0.2">
      <c r="B63" s="16">
        <v>44452</v>
      </c>
      <c r="C63">
        <v>136</v>
      </c>
    </row>
    <row r="64" spans="2:3" x14ac:dyDescent="0.2">
      <c r="B64" s="16">
        <v>44454</v>
      </c>
      <c r="C64">
        <v>138</v>
      </c>
    </row>
    <row r="65" spans="2:10" x14ac:dyDescent="0.2">
      <c r="B65" s="16">
        <v>44456</v>
      </c>
      <c r="C65">
        <v>140</v>
      </c>
    </row>
    <row r="66" spans="2:10" x14ac:dyDescent="0.2">
      <c r="B66" s="16">
        <v>44459</v>
      </c>
      <c r="C66">
        <v>143</v>
      </c>
    </row>
    <row r="67" spans="2:10" x14ac:dyDescent="0.2">
      <c r="B67" s="16">
        <v>44461</v>
      </c>
      <c r="C67">
        <v>145</v>
      </c>
    </row>
    <row r="68" spans="2:10" x14ac:dyDescent="0.2">
      <c r="B68" s="16">
        <v>44463</v>
      </c>
      <c r="C68">
        <v>147</v>
      </c>
    </row>
    <row r="69" spans="2:10" x14ac:dyDescent="0.2">
      <c r="B69" s="16">
        <v>44466</v>
      </c>
      <c r="C69">
        <v>150</v>
      </c>
    </row>
    <row r="70" spans="2:10" x14ac:dyDescent="0.2">
      <c r="B70" s="16">
        <v>44468</v>
      </c>
      <c r="C70">
        <v>152</v>
      </c>
    </row>
    <row r="71" spans="2:10" x14ac:dyDescent="0.2">
      <c r="B71" s="16">
        <v>44470</v>
      </c>
      <c r="C71">
        <v>154</v>
      </c>
      <c r="J71" t="s">
        <v>120</v>
      </c>
    </row>
    <row r="72" spans="2:10" x14ac:dyDescent="0.2">
      <c r="B72" s="16">
        <v>44473</v>
      </c>
      <c r="C72">
        <v>157</v>
      </c>
      <c r="J72" t="s">
        <v>120</v>
      </c>
    </row>
    <row r="73" spans="2:10" x14ac:dyDescent="0.2">
      <c r="B73" s="16">
        <v>44475</v>
      </c>
      <c r="C73">
        <v>159</v>
      </c>
      <c r="J73" t="s">
        <v>122</v>
      </c>
    </row>
    <row r="74" spans="2:10" x14ac:dyDescent="0.2">
      <c r="B74" s="16">
        <v>44477</v>
      </c>
      <c r="C74">
        <v>161</v>
      </c>
      <c r="J74" t="s">
        <v>121</v>
      </c>
    </row>
    <row r="75" spans="2:10" x14ac:dyDescent="0.2">
      <c r="B75" s="16">
        <v>44480</v>
      </c>
      <c r="C75">
        <v>164</v>
      </c>
      <c r="J75" t="s">
        <v>133</v>
      </c>
    </row>
    <row r="76" spans="2:10" x14ac:dyDescent="0.2">
      <c r="B76" s="16">
        <v>44475</v>
      </c>
    </row>
    <row r="77" spans="2:10" x14ac:dyDescent="0.2">
      <c r="B77" s="16">
        <v>44476</v>
      </c>
    </row>
  </sheetData>
  <mergeCells count="8">
    <mergeCell ref="B3:B4"/>
    <mergeCell ref="C2:E2"/>
    <mergeCell ref="F2:H2"/>
    <mergeCell ref="C3:C4"/>
    <mergeCell ref="D3:D4"/>
    <mergeCell ref="E3:E4"/>
    <mergeCell ref="G3:G4"/>
    <mergeCell ref="H3:H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5"/>
  <sheetViews>
    <sheetView zoomScale="99" zoomScaleNormal="100" workbookViewId="0">
      <selection activeCell="I37" sqref="I37"/>
    </sheetView>
  </sheetViews>
  <sheetFormatPr baseColWidth="10" defaultRowHeight="15" x14ac:dyDescent="0.2"/>
  <cols>
    <col min="6" max="6" width="12.33203125" customWidth="1"/>
    <col min="11" max="11" width="0" hidden="1" customWidth="1"/>
  </cols>
  <sheetData>
    <row r="1" spans="1:12" x14ac:dyDescent="0.2">
      <c r="D1" s="44" t="s">
        <v>74</v>
      </c>
      <c r="E1" s="44"/>
    </row>
    <row r="2" spans="1:12" x14ac:dyDescent="0.2">
      <c r="D2" s="41" t="s">
        <v>57</v>
      </c>
      <c r="E2" s="41"/>
      <c r="F2" s="13"/>
      <c r="H2" s="41" t="s">
        <v>49</v>
      </c>
      <c r="I2" s="41"/>
    </row>
    <row r="3" spans="1:12" x14ac:dyDescent="0.2">
      <c r="B3" s="10" t="s">
        <v>50</v>
      </c>
      <c r="C3" t="s">
        <v>55</v>
      </c>
      <c r="D3" t="s">
        <v>54</v>
      </c>
      <c r="E3" t="s">
        <v>53</v>
      </c>
      <c r="F3" s="10" t="s">
        <v>186</v>
      </c>
      <c r="G3" t="s">
        <v>55</v>
      </c>
      <c r="H3" t="s">
        <v>54</v>
      </c>
      <c r="I3" t="s">
        <v>53</v>
      </c>
      <c r="J3" t="s">
        <v>53</v>
      </c>
      <c r="K3" t="s">
        <v>175</v>
      </c>
    </row>
    <row r="4" spans="1:12" x14ac:dyDescent="0.2">
      <c r="A4" s="16">
        <v>44485</v>
      </c>
      <c r="B4">
        <v>0</v>
      </c>
      <c r="C4">
        <v>-251.9</v>
      </c>
      <c r="D4">
        <v>-199</v>
      </c>
      <c r="E4">
        <f>(AVERAGE(C4:D4))</f>
        <v>-225.45</v>
      </c>
      <c r="F4" s="11">
        <f>STDEV(C4,D4)</f>
        <v>37.405948724768585</v>
      </c>
      <c r="G4">
        <v>-202.6</v>
      </c>
      <c r="H4">
        <v>-184.9</v>
      </c>
      <c r="I4">
        <f>(AVERAGE(G4:H4))</f>
        <v>-193.75</v>
      </c>
      <c r="J4">
        <f>AVERAGE(C4,D4,G4,H4)</f>
        <v>-209.6</v>
      </c>
      <c r="K4" t="s">
        <v>175</v>
      </c>
      <c r="L4">
        <f>STDEV(H4,I4)</f>
        <v>6.2578950135009421</v>
      </c>
    </row>
    <row r="5" spans="1:12" x14ac:dyDescent="0.2">
      <c r="A5" s="16">
        <v>44487</v>
      </c>
      <c r="B5">
        <v>2</v>
      </c>
      <c r="C5">
        <v>-248.4</v>
      </c>
      <c r="D5">
        <v>-263.3</v>
      </c>
      <c r="E5">
        <f t="shared" ref="E5:E35" si="0">(AVERAGE(C5:D5))</f>
        <v>-255.85000000000002</v>
      </c>
      <c r="F5" s="11">
        <f t="shared" ref="F5:F35" si="1">STDEV(C5,D5)</f>
        <v>10.535891039679562</v>
      </c>
      <c r="G5">
        <v>-268.8</v>
      </c>
      <c r="H5">
        <v>-270.39999999999998</v>
      </c>
      <c r="I5">
        <f t="shared" ref="I5:I35" si="2">(AVERAGE(G5:H5))</f>
        <v>-269.60000000000002</v>
      </c>
      <c r="J5">
        <f t="shared" ref="J5:J35" si="3">AVERAGE(C5,D5,G5,H5)</f>
        <v>-262.72500000000002</v>
      </c>
      <c r="K5">
        <f t="shared" ref="K5:K35" si="4">DEVSQ(G5,H5)</f>
        <v>1.2799999999999456</v>
      </c>
      <c r="L5">
        <f t="shared" ref="L5:L35" si="5">STDEV(H5,I5)</f>
        <v>0.56568542494920593</v>
      </c>
    </row>
    <row r="6" spans="1:12" x14ac:dyDescent="0.2">
      <c r="A6" s="16">
        <v>44489</v>
      </c>
      <c r="B6">
        <v>4</v>
      </c>
      <c r="C6">
        <v>-272</v>
      </c>
      <c r="D6">
        <v>-255.6</v>
      </c>
      <c r="E6">
        <f t="shared" si="0"/>
        <v>-263.8</v>
      </c>
      <c r="F6" s="11">
        <f t="shared" si="1"/>
        <v>11.596551211459383</v>
      </c>
      <c r="G6">
        <v>-277.60000000000002</v>
      </c>
      <c r="H6">
        <v>-247.3</v>
      </c>
      <c r="I6">
        <f t="shared" si="2"/>
        <v>-262.45000000000005</v>
      </c>
      <c r="J6">
        <f t="shared" si="3"/>
        <v>-263.125</v>
      </c>
      <c r="K6">
        <f t="shared" si="4"/>
        <v>459.0450000000003</v>
      </c>
      <c r="L6">
        <f t="shared" si="5"/>
        <v>10.712667734976218</v>
      </c>
    </row>
    <row r="7" spans="1:12" x14ac:dyDescent="0.2">
      <c r="A7" s="16">
        <v>44491</v>
      </c>
      <c r="B7">
        <v>6</v>
      </c>
      <c r="C7">
        <v>-212.4</v>
      </c>
      <c r="D7">
        <v>-209.3</v>
      </c>
      <c r="E7">
        <f>(AVERAGE(C7:D7))</f>
        <v>-210.85000000000002</v>
      </c>
      <c r="F7" s="11">
        <f t="shared" si="1"/>
        <v>2.192031021678293</v>
      </c>
      <c r="G7">
        <v>-243.5</v>
      </c>
      <c r="H7">
        <v>-255.4</v>
      </c>
      <c r="I7">
        <f t="shared" si="2"/>
        <v>-249.45</v>
      </c>
      <c r="J7">
        <f t="shared" si="3"/>
        <v>-230.15</v>
      </c>
      <c r="K7">
        <f t="shared" si="4"/>
        <v>70.805000000000064</v>
      </c>
      <c r="L7">
        <f t="shared" si="5"/>
        <v>4.2072853480599699</v>
      </c>
    </row>
    <row r="8" spans="1:12" x14ac:dyDescent="0.2">
      <c r="A8" s="16">
        <v>44494</v>
      </c>
      <c r="B8">
        <v>9</v>
      </c>
      <c r="C8">
        <v>-257.60000000000002</v>
      </c>
      <c r="D8">
        <v>-268.60000000000002</v>
      </c>
      <c r="E8">
        <f t="shared" si="0"/>
        <v>-263.10000000000002</v>
      </c>
      <c r="F8" s="11">
        <f t="shared" si="1"/>
        <v>7.7781745930520225</v>
      </c>
      <c r="G8">
        <v>-282.8</v>
      </c>
      <c r="H8">
        <v>-210.4</v>
      </c>
      <c r="I8">
        <f t="shared" si="2"/>
        <v>-246.60000000000002</v>
      </c>
      <c r="J8">
        <f t="shared" si="3"/>
        <v>-254.85</v>
      </c>
      <c r="K8">
        <f t="shared" si="4"/>
        <v>2620.88</v>
      </c>
      <c r="L8">
        <f t="shared" si="5"/>
        <v>25.59726547895303</v>
      </c>
    </row>
    <row r="9" spans="1:12" x14ac:dyDescent="0.2">
      <c r="A9" s="16">
        <v>44496</v>
      </c>
      <c r="B9">
        <v>11</v>
      </c>
      <c r="C9">
        <v>-307.7</v>
      </c>
      <c r="D9">
        <v>-305.60000000000002</v>
      </c>
      <c r="E9">
        <f t="shared" si="0"/>
        <v>-306.64999999999998</v>
      </c>
      <c r="F9" s="11">
        <f t="shared" si="1"/>
        <v>1.4849242404917256</v>
      </c>
      <c r="G9">
        <v>-317</v>
      </c>
      <c r="H9">
        <v>-311.5</v>
      </c>
      <c r="I9">
        <f t="shared" si="2"/>
        <v>-314.25</v>
      </c>
      <c r="J9">
        <f t="shared" si="3"/>
        <v>-310.45</v>
      </c>
      <c r="K9">
        <f t="shared" si="4"/>
        <v>15.125</v>
      </c>
      <c r="L9">
        <f t="shared" si="5"/>
        <v>1.9445436482630056</v>
      </c>
    </row>
    <row r="10" spans="1:12" x14ac:dyDescent="0.2">
      <c r="A10" s="16">
        <v>44498</v>
      </c>
      <c r="B10">
        <v>13</v>
      </c>
      <c r="C10">
        <v>-311.60000000000002</v>
      </c>
      <c r="D10">
        <v>-314.3</v>
      </c>
      <c r="E10">
        <f t="shared" si="0"/>
        <v>-312.95000000000005</v>
      </c>
      <c r="F10" s="11">
        <f t="shared" si="1"/>
        <v>1.9091883092036703</v>
      </c>
      <c r="G10">
        <v>-307.3</v>
      </c>
      <c r="H10">
        <v>-319.7</v>
      </c>
      <c r="I10">
        <f t="shared" si="2"/>
        <v>-313.5</v>
      </c>
      <c r="J10">
        <f t="shared" si="3"/>
        <v>-313.22500000000002</v>
      </c>
      <c r="K10">
        <f t="shared" si="4"/>
        <v>76.879999999999711</v>
      </c>
      <c r="L10">
        <f t="shared" si="5"/>
        <v>4.384062043356586</v>
      </c>
    </row>
    <row r="11" spans="1:12" x14ac:dyDescent="0.2">
      <c r="A11" s="16">
        <v>44498</v>
      </c>
      <c r="B11">
        <v>13</v>
      </c>
      <c r="C11">
        <v>-311.89999999999998</v>
      </c>
      <c r="D11">
        <v>-311.7</v>
      </c>
      <c r="E11">
        <f t="shared" si="0"/>
        <v>-311.79999999999995</v>
      </c>
      <c r="F11" s="11">
        <f t="shared" si="1"/>
        <v>0.14142135623730148</v>
      </c>
      <c r="G11">
        <v>-310.5</v>
      </c>
      <c r="H11">
        <v>-309.60000000000002</v>
      </c>
      <c r="I11">
        <f t="shared" si="2"/>
        <v>-310.05</v>
      </c>
      <c r="J11">
        <f t="shared" si="3"/>
        <v>-310.92499999999995</v>
      </c>
      <c r="K11">
        <f t="shared" si="4"/>
        <v>0.40499999999997954</v>
      </c>
      <c r="L11">
        <f t="shared" si="5"/>
        <v>0.31819805153393838</v>
      </c>
    </row>
    <row r="12" spans="1:12" x14ac:dyDescent="0.2">
      <c r="A12" s="16">
        <v>44501</v>
      </c>
      <c r="B12">
        <v>16</v>
      </c>
      <c r="C12">
        <v>-325.8</v>
      </c>
      <c r="D12">
        <v>-322.7</v>
      </c>
      <c r="E12">
        <f t="shared" si="0"/>
        <v>-324.25</v>
      </c>
      <c r="F12" s="11">
        <f t="shared" si="1"/>
        <v>2.1920310216783134</v>
      </c>
      <c r="G12">
        <v>-322</v>
      </c>
      <c r="H12">
        <v>-321.2</v>
      </c>
      <c r="I12">
        <f t="shared" si="2"/>
        <v>-321.60000000000002</v>
      </c>
      <c r="J12">
        <f t="shared" si="3"/>
        <v>-322.92500000000001</v>
      </c>
      <c r="K12">
        <f t="shared" si="4"/>
        <v>0.32000000000000911</v>
      </c>
      <c r="L12">
        <f t="shared" si="5"/>
        <v>0.28284271247464315</v>
      </c>
    </row>
    <row r="13" spans="1:12" x14ac:dyDescent="0.2">
      <c r="A13" s="16">
        <v>44501</v>
      </c>
      <c r="B13">
        <v>16</v>
      </c>
      <c r="C13">
        <v>-303.5</v>
      </c>
      <c r="D13">
        <v>-301.39999999999998</v>
      </c>
      <c r="E13">
        <f t="shared" si="0"/>
        <v>-302.45</v>
      </c>
      <c r="F13" s="11">
        <f t="shared" si="1"/>
        <v>1.4849242404917657</v>
      </c>
      <c r="G13">
        <v>-318.60000000000002</v>
      </c>
      <c r="H13">
        <v>-316.3</v>
      </c>
      <c r="I13">
        <f t="shared" si="2"/>
        <v>-317.45000000000005</v>
      </c>
      <c r="J13">
        <f t="shared" si="3"/>
        <v>-309.95</v>
      </c>
      <c r="K13">
        <f t="shared" si="4"/>
        <v>2.6450000000000262</v>
      </c>
      <c r="L13">
        <f t="shared" si="5"/>
        <v>0.81317279836455381</v>
      </c>
    </row>
    <row r="14" spans="1:12" x14ac:dyDescent="0.2">
      <c r="A14" s="16">
        <v>44503</v>
      </c>
      <c r="B14">
        <v>18</v>
      </c>
      <c r="C14">
        <v>-330.7</v>
      </c>
      <c r="D14">
        <v>-328.7</v>
      </c>
      <c r="E14">
        <f t="shared" si="0"/>
        <v>-329.7</v>
      </c>
      <c r="F14" s="11">
        <f t="shared" si="1"/>
        <v>1.4142135623730951</v>
      </c>
      <c r="G14">
        <v>-328.4</v>
      </c>
      <c r="H14">
        <v>-328.2</v>
      </c>
      <c r="I14">
        <f t="shared" si="2"/>
        <v>-328.29999999999995</v>
      </c>
      <c r="J14">
        <f t="shared" si="3"/>
        <v>-329</v>
      </c>
      <c r="K14">
        <f t="shared" si="4"/>
        <v>1.9999999999997728E-2</v>
      </c>
      <c r="L14">
        <f t="shared" si="5"/>
        <v>7.0710678118630632E-2</v>
      </c>
    </row>
    <row r="15" spans="1:12" x14ac:dyDescent="0.2">
      <c r="A15" s="16">
        <v>44503</v>
      </c>
      <c r="B15">
        <v>18</v>
      </c>
      <c r="C15">
        <v>-306.8</v>
      </c>
      <c r="D15">
        <v>-307.89999999999998</v>
      </c>
      <c r="E15">
        <f t="shared" si="0"/>
        <v>-307.35000000000002</v>
      </c>
      <c r="F15" s="11">
        <f t="shared" si="1"/>
        <v>0.77781745930517809</v>
      </c>
      <c r="G15">
        <v>-329.1</v>
      </c>
      <c r="H15">
        <v>-316.5</v>
      </c>
      <c r="I15">
        <f t="shared" si="2"/>
        <v>-322.8</v>
      </c>
      <c r="J15">
        <f t="shared" si="3"/>
        <v>-315.07500000000005</v>
      </c>
      <c r="K15">
        <f t="shared" si="4"/>
        <v>79.38000000000028</v>
      </c>
      <c r="L15">
        <f t="shared" si="5"/>
        <v>4.4547727214752575</v>
      </c>
    </row>
    <row r="16" spans="1:12" x14ac:dyDescent="0.2">
      <c r="A16" s="16">
        <v>44505</v>
      </c>
      <c r="B16">
        <v>20</v>
      </c>
      <c r="C16">
        <v>-305</v>
      </c>
      <c r="D16">
        <v>-304.5</v>
      </c>
      <c r="E16">
        <f t="shared" si="0"/>
        <v>-304.75</v>
      </c>
      <c r="F16" s="11">
        <f t="shared" si="1"/>
        <v>0.35355339059327379</v>
      </c>
      <c r="G16">
        <v>-303.60000000000002</v>
      </c>
      <c r="H16">
        <v>-305.60000000000002</v>
      </c>
      <c r="I16">
        <f t="shared" si="2"/>
        <v>-304.60000000000002</v>
      </c>
      <c r="J16">
        <f t="shared" si="3"/>
        <v>-304.67500000000001</v>
      </c>
      <c r="K16">
        <f t="shared" si="4"/>
        <v>2</v>
      </c>
      <c r="L16">
        <f t="shared" si="5"/>
        <v>0.70710678118654757</v>
      </c>
    </row>
    <row r="17" spans="1:12" x14ac:dyDescent="0.2">
      <c r="A17" s="16">
        <v>44505</v>
      </c>
      <c r="B17">
        <v>20</v>
      </c>
      <c r="C17">
        <v>-303.5</v>
      </c>
      <c r="D17">
        <v>-303.60000000000002</v>
      </c>
      <c r="E17">
        <f t="shared" si="0"/>
        <v>-303.55</v>
      </c>
      <c r="F17" s="11">
        <f t="shared" si="1"/>
        <v>7.0710678118670822E-2</v>
      </c>
      <c r="G17">
        <v>-302.2</v>
      </c>
      <c r="H17">
        <v>-303.5</v>
      </c>
      <c r="I17">
        <f t="shared" si="2"/>
        <v>-302.85000000000002</v>
      </c>
      <c r="J17">
        <f t="shared" si="3"/>
        <v>-303.2</v>
      </c>
      <c r="K17">
        <f t="shared" si="4"/>
        <v>0.84500000000001485</v>
      </c>
      <c r="L17">
        <f t="shared" si="5"/>
        <v>0.45961940777123983</v>
      </c>
    </row>
    <row r="18" spans="1:12" x14ac:dyDescent="0.2">
      <c r="A18" s="16">
        <v>44508</v>
      </c>
      <c r="B18">
        <v>23</v>
      </c>
      <c r="C18">
        <v>-302.7</v>
      </c>
      <c r="D18">
        <v>-302.3</v>
      </c>
      <c r="E18">
        <f t="shared" si="0"/>
        <v>-302.5</v>
      </c>
      <c r="F18" s="11">
        <f t="shared" si="1"/>
        <v>0.28284271247460296</v>
      </c>
      <c r="G18">
        <v>-307.5</v>
      </c>
      <c r="H18">
        <v>-309.39999999999998</v>
      </c>
      <c r="I18">
        <f t="shared" si="2"/>
        <v>-308.45</v>
      </c>
      <c r="J18">
        <f t="shared" si="3"/>
        <v>-305.47500000000002</v>
      </c>
      <c r="K18">
        <f t="shared" si="4"/>
        <v>1.8049999999999569</v>
      </c>
      <c r="L18">
        <f t="shared" si="5"/>
        <v>0.67175144212721216</v>
      </c>
    </row>
    <row r="19" spans="1:12" x14ac:dyDescent="0.2">
      <c r="A19" s="16">
        <v>44508</v>
      </c>
      <c r="B19">
        <v>23</v>
      </c>
      <c r="C19">
        <v>-301.3</v>
      </c>
      <c r="D19">
        <v>-303.5</v>
      </c>
      <c r="E19">
        <f t="shared" si="0"/>
        <v>-302.39999999999998</v>
      </c>
      <c r="F19" s="11">
        <f t="shared" si="1"/>
        <v>1.5556349186103966</v>
      </c>
      <c r="G19">
        <v>-304.3</v>
      </c>
      <c r="H19">
        <v>-304.60000000000002</v>
      </c>
      <c r="I19">
        <f t="shared" si="2"/>
        <v>-304.45000000000005</v>
      </c>
      <c r="J19">
        <f t="shared" si="3"/>
        <v>-303.42499999999995</v>
      </c>
      <c r="K19">
        <f t="shared" si="4"/>
        <v>4.5000000000003412E-2</v>
      </c>
      <c r="L19">
        <f t="shared" si="5"/>
        <v>0.10606601717796604</v>
      </c>
    </row>
    <row r="20" spans="1:12" x14ac:dyDescent="0.2">
      <c r="A20" s="16">
        <v>44510</v>
      </c>
      <c r="B20">
        <v>25</v>
      </c>
      <c r="C20">
        <v>-303.89999999999998</v>
      </c>
      <c r="D20">
        <v>-304.3</v>
      </c>
      <c r="E20">
        <f t="shared" si="0"/>
        <v>-304.10000000000002</v>
      </c>
      <c r="F20" s="11">
        <f t="shared" si="1"/>
        <v>0.28284271247464315</v>
      </c>
      <c r="G20">
        <v>-299</v>
      </c>
      <c r="H20">
        <v>-301</v>
      </c>
      <c r="I20">
        <f t="shared" si="2"/>
        <v>-300</v>
      </c>
      <c r="J20">
        <f t="shared" si="3"/>
        <v>-302.05</v>
      </c>
      <c r="K20">
        <f t="shared" si="4"/>
        <v>2</v>
      </c>
      <c r="L20">
        <f t="shared" si="5"/>
        <v>0.70710678118654757</v>
      </c>
    </row>
    <row r="21" spans="1:12" x14ac:dyDescent="0.2">
      <c r="A21" s="16">
        <v>44510</v>
      </c>
      <c r="B21">
        <v>25</v>
      </c>
      <c r="C21">
        <v>-302.10000000000002</v>
      </c>
      <c r="D21">
        <v>-301.89999999999998</v>
      </c>
      <c r="E21">
        <f t="shared" si="0"/>
        <v>-302</v>
      </c>
      <c r="F21" s="11">
        <f t="shared" si="1"/>
        <v>0.14142135623734164</v>
      </c>
      <c r="G21">
        <v>-300.2</v>
      </c>
      <c r="H21">
        <v>-301</v>
      </c>
      <c r="I21">
        <f t="shared" si="2"/>
        <v>-300.60000000000002</v>
      </c>
      <c r="J21">
        <f t="shared" si="3"/>
        <v>-301.3</v>
      </c>
      <c r="K21">
        <f t="shared" si="4"/>
        <v>0.32000000000000911</v>
      </c>
      <c r="L21">
        <f t="shared" si="5"/>
        <v>0.28284271247460296</v>
      </c>
    </row>
    <row r="22" spans="1:12" x14ac:dyDescent="0.2">
      <c r="A22" s="16">
        <v>44512</v>
      </c>
      <c r="B22">
        <v>27</v>
      </c>
      <c r="C22">
        <v>-303</v>
      </c>
      <c r="D22">
        <v>-302.3</v>
      </c>
      <c r="E22">
        <f t="shared" si="0"/>
        <v>-302.64999999999998</v>
      </c>
      <c r="F22" s="11">
        <f t="shared" si="1"/>
        <v>0.49497474683057524</v>
      </c>
      <c r="G22">
        <v>-299.89999999999998</v>
      </c>
      <c r="H22">
        <v>-300.2</v>
      </c>
      <c r="I22">
        <f t="shared" si="2"/>
        <v>-300.04999999999995</v>
      </c>
      <c r="J22">
        <f t="shared" si="3"/>
        <v>-301.34999999999997</v>
      </c>
      <c r="K22">
        <f t="shared" si="4"/>
        <v>4.5000000000003412E-2</v>
      </c>
      <c r="L22">
        <f t="shared" si="5"/>
        <v>0.10606601717800625</v>
      </c>
    </row>
    <row r="23" spans="1:12" x14ac:dyDescent="0.2">
      <c r="A23" s="16">
        <v>44512</v>
      </c>
      <c r="B23">
        <v>27</v>
      </c>
      <c r="C23">
        <v>-304.2</v>
      </c>
      <c r="D23">
        <v>-304</v>
      </c>
      <c r="E23">
        <f t="shared" si="0"/>
        <v>-304.10000000000002</v>
      </c>
      <c r="F23" s="11">
        <f t="shared" si="1"/>
        <v>0.14142135623730148</v>
      </c>
      <c r="G23">
        <v>-301.3</v>
      </c>
      <c r="H23">
        <v>-301.5</v>
      </c>
      <c r="I23">
        <f t="shared" si="2"/>
        <v>-301.39999999999998</v>
      </c>
      <c r="J23">
        <f t="shared" si="3"/>
        <v>-302.75</v>
      </c>
      <c r="K23">
        <f t="shared" si="4"/>
        <v>1.9999999999997728E-2</v>
      </c>
      <c r="L23">
        <f t="shared" si="5"/>
        <v>7.0710678118670822E-2</v>
      </c>
    </row>
    <row r="24" spans="1:12" x14ac:dyDescent="0.2">
      <c r="A24" s="16">
        <v>44516</v>
      </c>
      <c r="B24">
        <v>31</v>
      </c>
      <c r="C24">
        <v>-304.3</v>
      </c>
      <c r="D24">
        <v>-303.8</v>
      </c>
      <c r="E24">
        <f t="shared" si="0"/>
        <v>-304.05</v>
      </c>
      <c r="F24" s="11">
        <f t="shared" si="1"/>
        <v>0.35355339059327379</v>
      </c>
      <c r="G24">
        <v>-300.3</v>
      </c>
      <c r="H24">
        <f>0-300.1</f>
        <v>-300.10000000000002</v>
      </c>
      <c r="I24">
        <f t="shared" si="2"/>
        <v>-300.20000000000005</v>
      </c>
      <c r="J24">
        <f t="shared" si="3"/>
        <v>-302.125</v>
      </c>
      <c r="K24">
        <f t="shared" si="4"/>
        <v>1.9999999999997728E-2</v>
      </c>
      <c r="L24">
        <f t="shared" si="5"/>
        <v>7.0710678118670822E-2</v>
      </c>
    </row>
    <row r="25" spans="1:12" x14ac:dyDescent="0.2">
      <c r="A25" s="16">
        <v>44516</v>
      </c>
      <c r="B25">
        <v>31</v>
      </c>
      <c r="C25">
        <v>-304.5</v>
      </c>
      <c r="D25">
        <v>-303.60000000000002</v>
      </c>
      <c r="E25">
        <f t="shared" si="0"/>
        <v>-304.05</v>
      </c>
      <c r="F25" s="11">
        <f t="shared" si="1"/>
        <v>0.63639610306787675</v>
      </c>
      <c r="G25">
        <v>-301.8</v>
      </c>
      <c r="H25">
        <v>-301.3</v>
      </c>
      <c r="I25">
        <f t="shared" si="2"/>
        <v>-301.55</v>
      </c>
      <c r="J25">
        <f t="shared" si="3"/>
        <v>-302.8</v>
      </c>
      <c r="K25">
        <f t="shared" si="4"/>
        <v>0.125</v>
      </c>
      <c r="L25">
        <f t="shared" si="5"/>
        <v>0.17677669529663689</v>
      </c>
    </row>
    <row r="26" spans="1:12" x14ac:dyDescent="0.2">
      <c r="A26" s="16">
        <v>44518</v>
      </c>
      <c r="B26">
        <v>33</v>
      </c>
      <c r="C26">
        <v>-308.5</v>
      </c>
      <c r="D26">
        <v>-307.8</v>
      </c>
      <c r="E26">
        <f t="shared" si="0"/>
        <v>-308.14999999999998</v>
      </c>
      <c r="F26" s="11">
        <f t="shared" si="1"/>
        <v>0.49497474683057524</v>
      </c>
      <c r="G26">
        <v>-302</v>
      </c>
      <c r="H26">
        <v>-301.3</v>
      </c>
      <c r="I26">
        <f t="shared" si="2"/>
        <v>-301.64999999999998</v>
      </c>
      <c r="J26">
        <f t="shared" si="3"/>
        <v>-304.89999999999998</v>
      </c>
      <c r="K26">
        <f t="shared" si="4"/>
        <v>0.24499999999999206</v>
      </c>
      <c r="L26">
        <f t="shared" si="5"/>
        <v>0.24748737341526753</v>
      </c>
    </row>
    <row r="27" spans="1:12" x14ac:dyDescent="0.2">
      <c r="A27" s="16">
        <v>44518</v>
      </c>
      <c r="B27">
        <v>33</v>
      </c>
      <c r="C27">
        <v>-306.5</v>
      </c>
      <c r="D27">
        <v>-306.7</v>
      </c>
      <c r="E27">
        <f t="shared" si="0"/>
        <v>-306.60000000000002</v>
      </c>
      <c r="F27" s="11">
        <f t="shared" si="1"/>
        <v>0.14142135623730148</v>
      </c>
      <c r="G27">
        <v>-301.39999999999998</v>
      </c>
      <c r="H27">
        <v>-301</v>
      </c>
      <c r="I27">
        <f t="shared" si="2"/>
        <v>-301.2</v>
      </c>
      <c r="J27">
        <f t="shared" si="3"/>
        <v>-303.89999999999998</v>
      </c>
      <c r="K27">
        <f t="shared" si="4"/>
        <v>7.9999999999990912E-2</v>
      </c>
      <c r="L27">
        <f t="shared" si="5"/>
        <v>0.14142135623730148</v>
      </c>
    </row>
    <row r="28" spans="1:12" x14ac:dyDescent="0.2">
      <c r="A28" s="16">
        <v>44522</v>
      </c>
      <c r="B28">
        <v>37</v>
      </c>
      <c r="C28">
        <v>-309.7</v>
      </c>
      <c r="D28">
        <v>-308.3</v>
      </c>
      <c r="E28">
        <f t="shared" si="0"/>
        <v>-309</v>
      </c>
      <c r="F28" s="11">
        <f t="shared" si="1"/>
        <v>0.98994949366115048</v>
      </c>
      <c r="G28">
        <v>-310.5</v>
      </c>
      <c r="H28">
        <v>-309.5</v>
      </c>
      <c r="I28">
        <f t="shared" si="2"/>
        <v>-310</v>
      </c>
      <c r="J28">
        <f t="shared" si="3"/>
        <v>-309.5</v>
      </c>
      <c r="K28">
        <f t="shared" si="4"/>
        <v>0.5</v>
      </c>
      <c r="L28">
        <f t="shared" si="5"/>
        <v>0.35355339059327379</v>
      </c>
    </row>
    <row r="29" spans="1:12" x14ac:dyDescent="0.2">
      <c r="A29" s="16">
        <v>44522</v>
      </c>
      <c r="B29">
        <v>37</v>
      </c>
      <c r="C29">
        <v>-305.60000000000002</v>
      </c>
      <c r="D29">
        <v>-305.10000000000002</v>
      </c>
      <c r="E29">
        <f t="shared" si="0"/>
        <v>-305.35000000000002</v>
      </c>
      <c r="F29" s="11">
        <f t="shared" si="1"/>
        <v>0.35355339059327379</v>
      </c>
      <c r="G29">
        <v>-307.89999999999998</v>
      </c>
      <c r="H29">
        <v>-308.2</v>
      </c>
      <c r="I29">
        <f t="shared" si="2"/>
        <v>-308.04999999999995</v>
      </c>
      <c r="J29">
        <f t="shared" si="3"/>
        <v>-306.7</v>
      </c>
      <c r="K29">
        <f t="shared" si="4"/>
        <v>4.5000000000003412E-2</v>
      </c>
      <c r="L29">
        <f t="shared" si="5"/>
        <v>0.10606601717800625</v>
      </c>
    </row>
    <row r="30" spans="1:12" x14ac:dyDescent="0.2">
      <c r="A30" s="16">
        <v>44524</v>
      </c>
      <c r="B30">
        <v>39</v>
      </c>
      <c r="C30">
        <v>-308.10000000000002</v>
      </c>
      <c r="D30">
        <v>-308.5</v>
      </c>
      <c r="E30">
        <f t="shared" si="0"/>
        <v>-308.3</v>
      </c>
      <c r="F30" s="11">
        <f t="shared" si="1"/>
        <v>0.28284271247460296</v>
      </c>
      <c r="G30">
        <v>-303.5</v>
      </c>
      <c r="H30">
        <v>-303.10000000000002</v>
      </c>
      <c r="I30">
        <f t="shared" si="2"/>
        <v>-303.3</v>
      </c>
      <c r="J30">
        <f t="shared" si="3"/>
        <v>-305.8</v>
      </c>
      <c r="K30">
        <f t="shared" si="4"/>
        <v>7.9999999999990912E-2</v>
      </c>
      <c r="L30">
        <f t="shared" si="5"/>
        <v>0.14142135623730148</v>
      </c>
    </row>
    <row r="31" spans="1:12" x14ac:dyDescent="0.2">
      <c r="A31" s="16">
        <v>44524</v>
      </c>
      <c r="B31">
        <v>39</v>
      </c>
      <c r="C31">
        <v>-303.8</v>
      </c>
      <c r="D31">
        <v>-302.8</v>
      </c>
      <c r="E31">
        <f t="shared" si="0"/>
        <v>-303.3</v>
      </c>
      <c r="F31" s="11">
        <f t="shared" si="1"/>
        <v>0.70710678118654757</v>
      </c>
      <c r="G31">
        <v>-303.3</v>
      </c>
      <c r="H31">
        <v>-301.10000000000002</v>
      </c>
      <c r="I31">
        <f t="shared" si="2"/>
        <v>-302.20000000000005</v>
      </c>
      <c r="J31">
        <f t="shared" si="3"/>
        <v>-302.75</v>
      </c>
      <c r="K31">
        <f t="shared" si="4"/>
        <v>2.4199999999999751</v>
      </c>
      <c r="L31">
        <f t="shared" si="5"/>
        <v>0.77781745930521828</v>
      </c>
    </row>
    <row r="32" spans="1:12" x14ac:dyDescent="0.2">
      <c r="A32" s="16">
        <v>44526</v>
      </c>
      <c r="B32">
        <v>41</v>
      </c>
      <c r="C32">
        <v>-296.8</v>
      </c>
      <c r="D32">
        <v>-295.2</v>
      </c>
      <c r="E32">
        <f t="shared" si="0"/>
        <v>-296</v>
      </c>
      <c r="F32" s="11">
        <f t="shared" si="1"/>
        <v>1.1313708498984922</v>
      </c>
      <c r="G32">
        <v>-298.60000000000002</v>
      </c>
      <c r="H32">
        <v>-297.89999999999998</v>
      </c>
      <c r="I32">
        <f t="shared" si="2"/>
        <v>-298.25</v>
      </c>
      <c r="J32">
        <f t="shared" si="3"/>
        <v>-297.125</v>
      </c>
      <c r="K32">
        <f t="shared" si="4"/>
        <v>0.24500000000003183</v>
      </c>
      <c r="L32">
        <f t="shared" si="5"/>
        <v>0.24748737341530772</v>
      </c>
    </row>
    <row r="33" spans="1:12" x14ac:dyDescent="0.2">
      <c r="A33" s="16">
        <v>44526</v>
      </c>
      <c r="B33">
        <v>41</v>
      </c>
      <c r="C33">
        <v>-296.39999999999998</v>
      </c>
      <c r="D33">
        <v>-295.3</v>
      </c>
      <c r="E33">
        <f t="shared" si="0"/>
        <v>-295.85000000000002</v>
      </c>
      <c r="F33" s="11">
        <f t="shared" si="1"/>
        <v>0.77781745930517809</v>
      </c>
      <c r="G33">
        <v>-288.39999999999998</v>
      </c>
      <c r="H33">
        <v>-287.60000000000002</v>
      </c>
      <c r="I33">
        <f t="shared" si="2"/>
        <v>-288</v>
      </c>
      <c r="J33">
        <f t="shared" si="3"/>
        <v>-291.92500000000001</v>
      </c>
      <c r="K33">
        <f t="shared" si="4"/>
        <v>0.31999999999996365</v>
      </c>
      <c r="L33">
        <f t="shared" si="5"/>
        <v>0.28284271247460296</v>
      </c>
    </row>
    <row r="34" spans="1:12" x14ac:dyDescent="0.2">
      <c r="A34" s="16">
        <v>44529</v>
      </c>
      <c r="B34">
        <v>43</v>
      </c>
      <c r="C34">
        <v>-282.5</v>
      </c>
      <c r="D34">
        <v>-283.3</v>
      </c>
      <c r="E34">
        <f t="shared" si="0"/>
        <v>-282.89999999999998</v>
      </c>
      <c r="F34" s="11">
        <f t="shared" si="1"/>
        <v>0.56568542494924612</v>
      </c>
      <c r="G34">
        <v>-284.5</v>
      </c>
      <c r="H34">
        <v>-284.2</v>
      </c>
      <c r="I34">
        <f t="shared" si="2"/>
        <v>-284.35000000000002</v>
      </c>
      <c r="J34">
        <f t="shared" si="3"/>
        <v>-283.625</v>
      </c>
      <c r="K34">
        <f t="shared" si="4"/>
        <v>4.5000000000003412E-2</v>
      </c>
      <c r="L34">
        <f t="shared" si="5"/>
        <v>0.10606601717800625</v>
      </c>
    </row>
    <row r="35" spans="1:12" x14ac:dyDescent="0.2">
      <c r="A35" s="16">
        <v>44529</v>
      </c>
      <c r="B35">
        <v>43</v>
      </c>
      <c r="C35">
        <v>-282.5</v>
      </c>
      <c r="D35">
        <v>-281.3</v>
      </c>
      <c r="E35">
        <f t="shared" si="0"/>
        <v>-281.89999999999998</v>
      </c>
      <c r="F35" s="11">
        <f t="shared" si="1"/>
        <v>0.84852813742384903</v>
      </c>
      <c r="G35">
        <v>-280.8</v>
      </c>
      <c r="H35">
        <v>-281.10000000000002</v>
      </c>
      <c r="I35">
        <f t="shared" si="2"/>
        <v>-280.95000000000005</v>
      </c>
      <c r="J35">
        <f t="shared" si="3"/>
        <v>-281.42499999999995</v>
      </c>
      <c r="K35">
        <f t="shared" si="4"/>
        <v>4.5000000000003412E-2</v>
      </c>
      <c r="L35">
        <f t="shared" si="5"/>
        <v>0.10606601717796604</v>
      </c>
    </row>
    <row r="36" spans="1:12" x14ac:dyDescent="0.2">
      <c r="A36" s="16"/>
    </row>
    <row r="37" spans="1:12" x14ac:dyDescent="0.2">
      <c r="A37" s="16"/>
    </row>
    <row r="38" spans="1:12" x14ac:dyDescent="0.2">
      <c r="A38" s="16"/>
    </row>
    <row r="39" spans="1:12" x14ac:dyDescent="0.2">
      <c r="A39" s="16"/>
    </row>
    <row r="40" spans="1:12" x14ac:dyDescent="0.2">
      <c r="A40" s="16"/>
    </row>
    <row r="41" spans="1:12" x14ac:dyDescent="0.2">
      <c r="A41" s="16"/>
    </row>
    <row r="42" spans="1:12" x14ac:dyDescent="0.2">
      <c r="A42" s="16"/>
    </row>
    <row r="43" spans="1:12" x14ac:dyDescent="0.2">
      <c r="A43" s="16"/>
    </row>
    <row r="44" spans="1:12" x14ac:dyDescent="0.2">
      <c r="A44" s="16"/>
    </row>
    <row r="45" spans="1:12" x14ac:dyDescent="0.2">
      <c r="A45" s="16"/>
    </row>
    <row r="46" spans="1:12" x14ac:dyDescent="0.2">
      <c r="A46" s="16"/>
    </row>
    <row r="47" spans="1:12" x14ac:dyDescent="0.2">
      <c r="A47" s="16"/>
    </row>
    <row r="48" spans="1:12" x14ac:dyDescent="0.2">
      <c r="A48" s="16"/>
    </row>
    <row r="49" spans="1:1" x14ac:dyDescent="0.2">
      <c r="A49" s="16"/>
    </row>
    <row r="50" spans="1:1" x14ac:dyDescent="0.2">
      <c r="A50" s="16"/>
    </row>
    <row r="51" spans="1:1" x14ac:dyDescent="0.2">
      <c r="A51" s="16"/>
    </row>
    <row r="52" spans="1:1" x14ac:dyDescent="0.2">
      <c r="A52" s="16"/>
    </row>
    <row r="53" spans="1:1" x14ac:dyDescent="0.2">
      <c r="A53" s="16"/>
    </row>
    <row r="54" spans="1:1" x14ac:dyDescent="0.2">
      <c r="A54" s="16"/>
    </row>
    <row r="55" spans="1:1" x14ac:dyDescent="0.2">
      <c r="A55" s="16"/>
    </row>
    <row r="56" spans="1:1" x14ac:dyDescent="0.2">
      <c r="A56" s="16"/>
    </row>
    <row r="57" spans="1:1" x14ac:dyDescent="0.2">
      <c r="A57" s="16"/>
    </row>
    <row r="58" spans="1:1" x14ac:dyDescent="0.2">
      <c r="A58" s="16"/>
    </row>
    <row r="59" spans="1:1" x14ac:dyDescent="0.2">
      <c r="A59" s="16"/>
    </row>
    <row r="60" spans="1:1" x14ac:dyDescent="0.2">
      <c r="A60" s="16"/>
    </row>
    <row r="61" spans="1:1" x14ac:dyDescent="0.2">
      <c r="A61" s="16"/>
    </row>
    <row r="62" spans="1:1" x14ac:dyDescent="0.2">
      <c r="A62" s="16"/>
    </row>
    <row r="63" spans="1:1" x14ac:dyDescent="0.2">
      <c r="A63" s="16"/>
    </row>
    <row r="64" spans="1:1" x14ac:dyDescent="0.2">
      <c r="A64" s="16"/>
    </row>
    <row r="65" spans="1:1" x14ac:dyDescent="0.2">
      <c r="A65" s="16"/>
    </row>
    <row r="66" spans="1:1" x14ac:dyDescent="0.2">
      <c r="A66" s="16"/>
    </row>
    <row r="67" spans="1:1" x14ac:dyDescent="0.2">
      <c r="A67" s="16"/>
    </row>
    <row r="68" spans="1:1" x14ac:dyDescent="0.2">
      <c r="A68" s="16"/>
    </row>
    <row r="69" spans="1:1" x14ac:dyDescent="0.2">
      <c r="A69" s="16"/>
    </row>
    <row r="70" spans="1:1" x14ac:dyDescent="0.2">
      <c r="A70" s="16"/>
    </row>
    <row r="71" spans="1:1" x14ac:dyDescent="0.2">
      <c r="A71" s="16"/>
    </row>
    <row r="72" spans="1:1" x14ac:dyDescent="0.2">
      <c r="A72" s="16"/>
    </row>
    <row r="73" spans="1:1" x14ac:dyDescent="0.2">
      <c r="A73" s="16"/>
    </row>
    <row r="74" spans="1:1" x14ac:dyDescent="0.2">
      <c r="A74" s="16"/>
    </row>
    <row r="75" spans="1:1" x14ac:dyDescent="0.2">
      <c r="A75" s="16"/>
    </row>
  </sheetData>
  <mergeCells count="3">
    <mergeCell ref="D1:E1"/>
    <mergeCell ref="D2:E2"/>
    <mergeCell ref="H2:I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5"/>
  <sheetViews>
    <sheetView zoomScale="32" zoomScaleNormal="100" workbookViewId="0">
      <selection activeCell="N34" sqref="N34"/>
    </sheetView>
  </sheetViews>
  <sheetFormatPr baseColWidth="10" defaultRowHeight="15" x14ac:dyDescent="0.2"/>
  <sheetData>
    <row r="1" spans="1:11" x14ac:dyDescent="0.2">
      <c r="D1" s="44" t="s">
        <v>74</v>
      </c>
      <c r="E1" s="44"/>
    </row>
    <row r="2" spans="1:11" x14ac:dyDescent="0.2">
      <c r="D2" s="41" t="s">
        <v>57</v>
      </c>
      <c r="E2" s="41"/>
      <c r="F2" s="13"/>
      <c r="H2" s="41" t="s">
        <v>49</v>
      </c>
      <c r="I2" s="41"/>
    </row>
    <row r="3" spans="1:11" x14ac:dyDescent="0.2">
      <c r="B3" s="10" t="s">
        <v>50</v>
      </c>
      <c r="C3" t="s">
        <v>55</v>
      </c>
      <c r="D3" t="s">
        <v>54</v>
      </c>
      <c r="E3" t="s">
        <v>53</v>
      </c>
      <c r="F3" s="10" t="s">
        <v>187</v>
      </c>
      <c r="G3" t="s">
        <v>55</v>
      </c>
      <c r="H3" t="s">
        <v>54</v>
      </c>
      <c r="I3" t="s">
        <v>53</v>
      </c>
      <c r="J3" t="s">
        <v>53</v>
      </c>
      <c r="K3" t="s">
        <v>175</v>
      </c>
    </row>
    <row r="4" spans="1:11" x14ac:dyDescent="0.2">
      <c r="A4" s="16">
        <v>44485</v>
      </c>
      <c r="B4">
        <v>0</v>
      </c>
      <c r="C4">
        <v>-251.9</v>
      </c>
      <c r="D4">
        <v>-199</v>
      </c>
      <c r="E4">
        <f>(AVERAGE(C4:D4))</f>
        <v>-225.45</v>
      </c>
      <c r="F4" s="8">
        <f>STDEV(C4,D4)</f>
        <v>37.405948724768585</v>
      </c>
      <c r="G4">
        <v>-202.6</v>
      </c>
      <c r="H4">
        <v>-184.9</v>
      </c>
      <c r="I4">
        <f>(AVERAGE(G4:H4))</f>
        <v>-193.75</v>
      </c>
      <c r="J4">
        <f>AVERAGE(C4,D4,G4,H4)</f>
        <v>-209.6</v>
      </c>
      <c r="K4" s="8">
        <f>STDEV(G4,H4)</f>
        <v>12.515790027001884</v>
      </c>
    </row>
    <row r="5" spans="1:11" x14ac:dyDescent="0.2">
      <c r="A5" s="16">
        <v>44487</v>
      </c>
      <c r="B5">
        <v>2</v>
      </c>
      <c r="C5">
        <v>-248.4</v>
      </c>
      <c r="D5">
        <v>-263.3</v>
      </c>
      <c r="E5">
        <f t="shared" ref="E5:E35" si="0">(AVERAGE(C5:D5))</f>
        <v>-255.85000000000002</v>
      </c>
      <c r="F5" s="8">
        <f t="shared" ref="F5:F35" si="1">STDEV(C5,D5)</f>
        <v>10.535891039679562</v>
      </c>
      <c r="G5">
        <v>-268.8</v>
      </c>
      <c r="H5">
        <v>-270.39999999999998</v>
      </c>
      <c r="I5">
        <f t="shared" ref="I5:I35" si="2">(AVERAGE(G5:H5))</f>
        <v>-269.60000000000002</v>
      </c>
      <c r="J5">
        <f t="shared" ref="J5:J35" si="3">AVERAGE(C5,D5,G5,H5)</f>
        <v>-262.72500000000002</v>
      </c>
      <c r="K5" s="8">
        <f t="shared" ref="K5:K34" si="4">STDEV(G5,H5)</f>
        <v>1.131370849898452</v>
      </c>
    </row>
    <row r="6" spans="1:11" x14ac:dyDescent="0.2">
      <c r="A6" s="16">
        <v>44489</v>
      </c>
      <c r="B6">
        <v>4</v>
      </c>
      <c r="C6">
        <v>-272</v>
      </c>
      <c r="D6">
        <v>-255.6</v>
      </c>
      <c r="E6">
        <f t="shared" si="0"/>
        <v>-263.8</v>
      </c>
      <c r="F6" s="8">
        <f t="shared" si="1"/>
        <v>11.596551211459383</v>
      </c>
      <c r="G6">
        <v>-277.60000000000002</v>
      </c>
      <c r="H6">
        <v>-247.3</v>
      </c>
      <c r="I6">
        <f t="shared" si="2"/>
        <v>-262.45000000000005</v>
      </c>
      <c r="J6">
        <f t="shared" si="3"/>
        <v>-263.125</v>
      </c>
      <c r="K6" s="8">
        <f t="shared" si="4"/>
        <v>21.425335469952397</v>
      </c>
    </row>
    <row r="7" spans="1:11" x14ac:dyDescent="0.2">
      <c r="A7" s="16">
        <v>44491</v>
      </c>
      <c r="B7">
        <v>6</v>
      </c>
      <c r="C7">
        <v>-212.4</v>
      </c>
      <c r="D7">
        <v>-209.3</v>
      </c>
      <c r="E7">
        <f>(AVERAGE(C7:D7))</f>
        <v>-210.85000000000002</v>
      </c>
      <c r="F7" s="8">
        <f t="shared" si="1"/>
        <v>2.192031021678293</v>
      </c>
      <c r="G7">
        <v>-243.5</v>
      </c>
      <c r="H7">
        <v>-255.4</v>
      </c>
      <c r="I7">
        <f t="shared" si="2"/>
        <v>-249.45</v>
      </c>
      <c r="J7">
        <f t="shared" si="3"/>
        <v>-230.15</v>
      </c>
      <c r="K7" s="8">
        <f t="shared" si="4"/>
        <v>8.4145706961199185</v>
      </c>
    </row>
    <row r="8" spans="1:11" x14ac:dyDescent="0.2">
      <c r="A8" s="16">
        <v>44494</v>
      </c>
      <c r="B8">
        <v>9</v>
      </c>
      <c r="C8">
        <v>-257.60000000000002</v>
      </c>
      <c r="D8">
        <v>-268.60000000000002</v>
      </c>
      <c r="E8">
        <f t="shared" si="0"/>
        <v>-263.10000000000002</v>
      </c>
      <c r="F8" s="8">
        <f t="shared" si="1"/>
        <v>7.7781745930520225</v>
      </c>
      <c r="G8">
        <v>-282.8</v>
      </c>
      <c r="H8">
        <v>-210.4</v>
      </c>
      <c r="I8">
        <f t="shared" si="2"/>
        <v>-246.60000000000002</v>
      </c>
      <c r="J8">
        <f t="shared" si="3"/>
        <v>-254.85</v>
      </c>
      <c r="K8" s="8">
        <f t="shared" si="4"/>
        <v>51.194530957905947</v>
      </c>
    </row>
    <row r="9" spans="1:11" x14ac:dyDescent="0.2">
      <c r="A9" s="16">
        <v>44496</v>
      </c>
      <c r="B9">
        <v>11</v>
      </c>
      <c r="C9">
        <v>-307.7</v>
      </c>
      <c r="D9">
        <v>-305.60000000000002</v>
      </c>
      <c r="E9">
        <f t="shared" si="0"/>
        <v>-306.64999999999998</v>
      </c>
      <c r="F9" s="8">
        <f t="shared" si="1"/>
        <v>1.4849242404917256</v>
      </c>
      <c r="G9">
        <v>-317</v>
      </c>
      <c r="H9">
        <v>-311.5</v>
      </c>
      <c r="I9">
        <f t="shared" si="2"/>
        <v>-314.25</v>
      </c>
      <c r="J9">
        <f t="shared" si="3"/>
        <v>-310.45</v>
      </c>
      <c r="K9" s="8">
        <f t="shared" si="4"/>
        <v>3.8890872965260113</v>
      </c>
    </row>
    <row r="10" spans="1:11" x14ac:dyDescent="0.2">
      <c r="A10" s="16">
        <v>44498</v>
      </c>
      <c r="B10">
        <v>13</v>
      </c>
      <c r="C10">
        <v>-311.60000000000002</v>
      </c>
      <c r="D10">
        <v>-314.3</v>
      </c>
      <c r="E10">
        <f t="shared" si="0"/>
        <v>-312.95000000000005</v>
      </c>
      <c r="F10" s="8">
        <f t="shared" si="1"/>
        <v>1.9091883092036703</v>
      </c>
      <c r="G10">
        <v>-307.3</v>
      </c>
      <c r="H10">
        <v>-319.7</v>
      </c>
      <c r="I10">
        <f t="shared" si="2"/>
        <v>-313.5</v>
      </c>
      <c r="J10">
        <f t="shared" si="3"/>
        <v>-313.22500000000002</v>
      </c>
      <c r="K10" s="8">
        <f t="shared" si="4"/>
        <v>8.768124086713172</v>
      </c>
    </row>
    <row r="11" spans="1:11" x14ac:dyDescent="0.2">
      <c r="A11" s="16">
        <v>44498</v>
      </c>
      <c r="B11">
        <v>13</v>
      </c>
      <c r="C11">
        <v>-311.89999999999998</v>
      </c>
      <c r="D11">
        <v>-311.7</v>
      </c>
      <c r="E11">
        <f t="shared" si="0"/>
        <v>-311.79999999999995</v>
      </c>
      <c r="F11" s="8">
        <f t="shared" si="1"/>
        <v>0.14142135623730148</v>
      </c>
      <c r="G11">
        <v>-310.5</v>
      </c>
      <c r="H11">
        <v>-309.60000000000002</v>
      </c>
      <c r="I11">
        <f t="shared" si="2"/>
        <v>-310.05</v>
      </c>
      <c r="J11">
        <f t="shared" si="3"/>
        <v>-310.92499999999995</v>
      </c>
      <c r="K11" s="8">
        <f t="shared" si="4"/>
        <v>0.63639610306787675</v>
      </c>
    </row>
    <row r="12" spans="1:11" x14ac:dyDescent="0.2">
      <c r="A12" s="16">
        <v>44501</v>
      </c>
      <c r="B12">
        <v>16</v>
      </c>
      <c r="C12">
        <v>-325.8</v>
      </c>
      <c r="D12">
        <v>-322.7</v>
      </c>
      <c r="E12">
        <f t="shared" si="0"/>
        <v>-324.25</v>
      </c>
      <c r="F12" s="8">
        <f t="shared" si="1"/>
        <v>2.1920310216783134</v>
      </c>
      <c r="G12">
        <v>-322</v>
      </c>
      <c r="H12">
        <v>-321.2</v>
      </c>
      <c r="I12">
        <f t="shared" si="2"/>
        <v>-321.60000000000002</v>
      </c>
      <c r="J12">
        <f t="shared" si="3"/>
        <v>-322.92500000000001</v>
      </c>
      <c r="K12" s="8">
        <f t="shared" si="4"/>
        <v>0.56568542494924612</v>
      </c>
    </row>
    <row r="13" spans="1:11" x14ac:dyDescent="0.2">
      <c r="A13" s="16">
        <v>44501</v>
      </c>
      <c r="B13">
        <v>16</v>
      </c>
      <c r="C13">
        <v>-303.5</v>
      </c>
      <c r="D13">
        <v>-301.39999999999998</v>
      </c>
      <c r="E13">
        <f t="shared" si="0"/>
        <v>-302.45</v>
      </c>
      <c r="F13" s="8">
        <f t="shared" si="1"/>
        <v>1.4849242404917657</v>
      </c>
      <c r="G13">
        <v>-318.60000000000002</v>
      </c>
      <c r="H13">
        <v>-316.3</v>
      </c>
      <c r="I13">
        <f t="shared" si="2"/>
        <v>-317.45000000000005</v>
      </c>
      <c r="J13">
        <f t="shared" si="3"/>
        <v>-309.95</v>
      </c>
      <c r="K13" s="8">
        <f t="shared" si="4"/>
        <v>1.6263455967290674</v>
      </c>
    </row>
    <row r="14" spans="1:11" x14ac:dyDescent="0.2">
      <c r="A14" s="16">
        <v>44503</v>
      </c>
      <c r="B14">
        <v>18</v>
      </c>
      <c r="C14">
        <v>-330.7</v>
      </c>
      <c r="D14">
        <v>-328.7</v>
      </c>
      <c r="E14">
        <f t="shared" si="0"/>
        <v>-329.7</v>
      </c>
      <c r="F14" s="8">
        <f t="shared" si="1"/>
        <v>1.4142135623730951</v>
      </c>
      <c r="G14">
        <v>-328.4</v>
      </c>
      <c r="H14">
        <v>-328.2</v>
      </c>
      <c r="I14">
        <f t="shared" si="2"/>
        <v>-328.29999999999995</v>
      </c>
      <c r="J14">
        <f t="shared" si="3"/>
        <v>-329</v>
      </c>
      <c r="K14" s="8">
        <f t="shared" si="4"/>
        <v>0.14142135623730148</v>
      </c>
    </row>
    <row r="15" spans="1:11" x14ac:dyDescent="0.2">
      <c r="A15" s="16">
        <v>44503</v>
      </c>
      <c r="B15">
        <v>18</v>
      </c>
      <c r="C15">
        <v>-306.8</v>
      </c>
      <c r="D15">
        <v>-307.89999999999998</v>
      </c>
      <c r="E15">
        <f t="shared" si="0"/>
        <v>-307.35000000000002</v>
      </c>
      <c r="F15" s="8">
        <f t="shared" si="1"/>
        <v>0.77781745930517809</v>
      </c>
      <c r="G15">
        <v>-329.1</v>
      </c>
      <c r="H15">
        <v>-316.5</v>
      </c>
      <c r="I15">
        <f t="shared" si="2"/>
        <v>-322.8</v>
      </c>
      <c r="J15">
        <f t="shared" si="3"/>
        <v>-315.07500000000005</v>
      </c>
      <c r="K15" s="8">
        <f t="shared" si="4"/>
        <v>8.909545442950515</v>
      </c>
    </row>
    <row r="16" spans="1:11" x14ac:dyDescent="0.2">
      <c r="A16" s="16">
        <v>44505</v>
      </c>
      <c r="B16">
        <v>20</v>
      </c>
      <c r="C16">
        <v>-305</v>
      </c>
      <c r="D16">
        <v>-304.5</v>
      </c>
      <c r="E16">
        <f t="shared" si="0"/>
        <v>-304.75</v>
      </c>
      <c r="F16" s="8">
        <f t="shared" si="1"/>
        <v>0.35355339059327379</v>
      </c>
      <c r="G16">
        <v>-303.60000000000002</v>
      </c>
      <c r="H16">
        <v>-305.60000000000002</v>
      </c>
      <c r="I16">
        <f t="shared" si="2"/>
        <v>-304.60000000000002</v>
      </c>
      <c r="J16">
        <f t="shared" si="3"/>
        <v>-304.67500000000001</v>
      </c>
      <c r="K16" s="8">
        <f t="shared" si="4"/>
        <v>1.4142135623730951</v>
      </c>
    </row>
    <row r="17" spans="1:11" x14ac:dyDescent="0.2">
      <c r="A17" s="16">
        <v>44505</v>
      </c>
      <c r="B17">
        <v>20</v>
      </c>
      <c r="C17">
        <v>-303.5</v>
      </c>
      <c r="D17">
        <v>-303.60000000000002</v>
      </c>
      <c r="E17">
        <f t="shared" si="0"/>
        <v>-303.55</v>
      </c>
      <c r="F17" s="8">
        <f t="shared" si="1"/>
        <v>7.0710678118670822E-2</v>
      </c>
      <c r="G17">
        <v>-302.2</v>
      </c>
      <c r="H17">
        <v>-303.5</v>
      </c>
      <c r="I17">
        <f t="shared" si="2"/>
        <v>-302.85000000000002</v>
      </c>
      <c r="J17">
        <f t="shared" si="3"/>
        <v>-303.2</v>
      </c>
      <c r="K17" s="8">
        <f t="shared" si="4"/>
        <v>0.91923881554251985</v>
      </c>
    </row>
    <row r="18" spans="1:11" x14ac:dyDescent="0.2">
      <c r="A18" s="16">
        <v>44508</v>
      </c>
      <c r="B18">
        <v>23</v>
      </c>
      <c r="C18">
        <v>-302.7</v>
      </c>
      <c r="D18">
        <v>-302.3</v>
      </c>
      <c r="E18">
        <f t="shared" si="0"/>
        <v>-302.5</v>
      </c>
      <c r="F18" s="8">
        <f t="shared" si="1"/>
        <v>0.28284271247460296</v>
      </c>
      <c r="G18">
        <v>-307.5</v>
      </c>
      <c r="H18">
        <v>-309.39999999999998</v>
      </c>
      <c r="I18">
        <f t="shared" si="2"/>
        <v>-308.45</v>
      </c>
      <c r="J18">
        <f t="shared" si="3"/>
        <v>-305.47500000000002</v>
      </c>
      <c r="K18" s="8">
        <f t="shared" si="4"/>
        <v>1.3435028842544243</v>
      </c>
    </row>
    <row r="19" spans="1:11" x14ac:dyDescent="0.2">
      <c r="A19" s="16">
        <v>44508</v>
      </c>
      <c r="B19">
        <v>23</v>
      </c>
      <c r="C19">
        <v>-301.3</v>
      </c>
      <c r="D19">
        <v>-303.5</v>
      </c>
      <c r="E19">
        <f t="shared" si="0"/>
        <v>-302.39999999999998</v>
      </c>
      <c r="F19" s="8">
        <f t="shared" si="1"/>
        <v>1.5556349186103966</v>
      </c>
      <c r="G19">
        <v>-304.3</v>
      </c>
      <c r="H19">
        <v>-304.60000000000002</v>
      </c>
      <c r="I19">
        <f t="shared" si="2"/>
        <v>-304.45000000000005</v>
      </c>
      <c r="J19">
        <f t="shared" si="3"/>
        <v>-303.42499999999995</v>
      </c>
      <c r="K19" s="8">
        <f t="shared" si="4"/>
        <v>0.2121320343559723</v>
      </c>
    </row>
    <row r="20" spans="1:11" x14ac:dyDescent="0.2">
      <c r="A20" s="16">
        <v>44510</v>
      </c>
      <c r="B20">
        <v>25</v>
      </c>
      <c r="C20">
        <v>-303.89999999999998</v>
      </c>
      <c r="D20">
        <v>-304.3</v>
      </c>
      <c r="E20">
        <f t="shared" si="0"/>
        <v>-304.10000000000002</v>
      </c>
      <c r="F20" s="8">
        <f t="shared" si="1"/>
        <v>0.28284271247464315</v>
      </c>
      <c r="G20">
        <v>-299</v>
      </c>
      <c r="H20">
        <v>-301</v>
      </c>
      <c r="I20">
        <f t="shared" si="2"/>
        <v>-300</v>
      </c>
      <c r="J20">
        <f t="shared" si="3"/>
        <v>-302.05</v>
      </c>
      <c r="K20" s="8">
        <f t="shared" si="4"/>
        <v>1.4142135623730951</v>
      </c>
    </row>
    <row r="21" spans="1:11" x14ac:dyDescent="0.2">
      <c r="A21" s="16">
        <v>44510</v>
      </c>
      <c r="B21">
        <v>25</v>
      </c>
      <c r="C21">
        <v>-302.10000000000002</v>
      </c>
      <c r="D21">
        <v>-301.89999999999998</v>
      </c>
      <c r="E21">
        <f t="shared" si="0"/>
        <v>-302</v>
      </c>
      <c r="F21" s="8">
        <f t="shared" si="1"/>
        <v>0.14142135623734164</v>
      </c>
      <c r="G21">
        <v>-300.2</v>
      </c>
      <c r="H21">
        <v>-301</v>
      </c>
      <c r="I21">
        <f t="shared" si="2"/>
        <v>-300.60000000000002</v>
      </c>
      <c r="J21">
        <f t="shared" si="3"/>
        <v>-301.3</v>
      </c>
      <c r="K21" s="8">
        <f t="shared" si="4"/>
        <v>0.56568542494924612</v>
      </c>
    </row>
    <row r="22" spans="1:11" x14ac:dyDescent="0.2">
      <c r="A22" s="16">
        <v>44512</v>
      </c>
      <c r="B22">
        <v>27</v>
      </c>
      <c r="C22">
        <v>-303</v>
      </c>
      <c r="D22">
        <v>-302.3</v>
      </c>
      <c r="E22">
        <f t="shared" si="0"/>
        <v>-302.64999999999998</v>
      </c>
      <c r="F22" s="8">
        <f t="shared" si="1"/>
        <v>0.49497474683057524</v>
      </c>
      <c r="G22">
        <v>-299.89999999999998</v>
      </c>
      <c r="H22">
        <v>-300.2</v>
      </c>
      <c r="I22">
        <f t="shared" si="2"/>
        <v>-300.04999999999995</v>
      </c>
      <c r="J22">
        <f t="shared" si="3"/>
        <v>-301.34999999999997</v>
      </c>
      <c r="K22" s="8">
        <f t="shared" si="4"/>
        <v>0.2121320343559723</v>
      </c>
    </row>
    <row r="23" spans="1:11" x14ac:dyDescent="0.2">
      <c r="A23" s="16">
        <v>44512</v>
      </c>
      <c r="B23">
        <v>27</v>
      </c>
      <c r="C23">
        <v>-304.2</v>
      </c>
      <c r="D23">
        <v>-304</v>
      </c>
      <c r="E23">
        <f t="shared" si="0"/>
        <v>-304.10000000000002</v>
      </c>
      <c r="F23" s="8">
        <f t="shared" si="1"/>
        <v>0.14142135623730148</v>
      </c>
      <c r="G23">
        <v>-301.3</v>
      </c>
      <c r="H23">
        <v>-301.5</v>
      </c>
      <c r="I23">
        <f t="shared" si="2"/>
        <v>-301.39999999999998</v>
      </c>
      <c r="J23">
        <f t="shared" si="3"/>
        <v>-302.75</v>
      </c>
      <c r="K23" s="8">
        <f t="shared" si="4"/>
        <v>0.14142135623730148</v>
      </c>
    </row>
    <row r="24" spans="1:11" x14ac:dyDescent="0.2">
      <c r="A24" s="16">
        <v>44516</v>
      </c>
      <c r="B24">
        <v>31</v>
      </c>
      <c r="C24">
        <v>-304.3</v>
      </c>
      <c r="D24">
        <v>-303.8</v>
      </c>
      <c r="E24">
        <f t="shared" si="0"/>
        <v>-304.05</v>
      </c>
      <c r="F24" s="8">
        <f t="shared" si="1"/>
        <v>0.35355339059327379</v>
      </c>
      <c r="G24">
        <v>-300.3</v>
      </c>
      <c r="H24">
        <f>0-300.1</f>
        <v>-300.10000000000002</v>
      </c>
      <c r="I24">
        <f t="shared" si="2"/>
        <v>-300.20000000000005</v>
      </c>
      <c r="J24">
        <f t="shared" si="3"/>
        <v>-302.125</v>
      </c>
      <c r="K24" s="8">
        <f t="shared" si="4"/>
        <v>0.14142135623730148</v>
      </c>
    </row>
    <row r="25" spans="1:11" x14ac:dyDescent="0.2">
      <c r="A25" s="16">
        <v>44516</v>
      </c>
      <c r="B25">
        <v>31</v>
      </c>
      <c r="C25">
        <v>-304.5</v>
      </c>
      <c r="D25">
        <v>-303.60000000000002</v>
      </c>
      <c r="E25">
        <f t="shared" si="0"/>
        <v>-304.05</v>
      </c>
      <c r="F25" s="8">
        <f t="shared" si="1"/>
        <v>0.63639610306787675</v>
      </c>
      <c r="G25">
        <v>-301.8</v>
      </c>
      <c r="H25">
        <v>-301.3</v>
      </c>
      <c r="I25">
        <f t="shared" si="2"/>
        <v>-301.55</v>
      </c>
      <c r="J25">
        <f t="shared" si="3"/>
        <v>-302.8</v>
      </c>
      <c r="K25" s="8">
        <f t="shared" si="4"/>
        <v>0.35355339059327379</v>
      </c>
    </row>
    <row r="26" spans="1:11" x14ac:dyDescent="0.2">
      <c r="A26" s="16">
        <v>44518</v>
      </c>
      <c r="B26">
        <v>33</v>
      </c>
      <c r="C26">
        <v>-308.5</v>
      </c>
      <c r="D26">
        <v>-307.8</v>
      </c>
      <c r="E26">
        <f t="shared" si="0"/>
        <v>-308.14999999999998</v>
      </c>
      <c r="F26" s="8">
        <f t="shared" si="1"/>
        <v>0.49497474683057524</v>
      </c>
      <c r="G26">
        <v>-302</v>
      </c>
      <c r="H26">
        <v>-301.3</v>
      </c>
      <c r="I26">
        <f t="shared" si="2"/>
        <v>-301.64999999999998</v>
      </c>
      <c r="J26">
        <f t="shared" si="3"/>
        <v>-304.89999999999998</v>
      </c>
      <c r="K26" s="8">
        <f t="shared" si="4"/>
        <v>0.49497474683057524</v>
      </c>
    </row>
    <row r="27" spans="1:11" x14ac:dyDescent="0.2">
      <c r="A27" s="16">
        <v>44518</v>
      </c>
      <c r="B27">
        <v>33</v>
      </c>
      <c r="C27">
        <v>-306.5</v>
      </c>
      <c r="D27">
        <v>-306.7</v>
      </c>
      <c r="E27">
        <f t="shared" si="0"/>
        <v>-306.60000000000002</v>
      </c>
      <c r="F27" s="8">
        <f t="shared" si="1"/>
        <v>0.14142135623730148</v>
      </c>
      <c r="G27">
        <v>-301.39999999999998</v>
      </c>
      <c r="H27">
        <v>-301</v>
      </c>
      <c r="I27">
        <f t="shared" si="2"/>
        <v>-301.2</v>
      </c>
      <c r="J27">
        <f t="shared" si="3"/>
        <v>-303.89999999999998</v>
      </c>
      <c r="K27" s="8">
        <f t="shared" si="4"/>
        <v>0.28284271247460296</v>
      </c>
    </row>
    <row r="28" spans="1:11" x14ac:dyDescent="0.2">
      <c r="A28" s="16">
        <v>44522</v>
      </c>
      <c r="B28">
        <v>37</v>
      </c>
      <c r="C28">
        <v>-309.7</v>
      </c>
      <c r="D28">
        <v>-308.3</v>
      </c>
      <c r="E28">
        <f t="shared" si="0"/>
        <v>-309</v>
      </c>
      <c r="F28" s="8">
        <f t="shared" si="1"/>
        <v>0.98994949366115048</v>
      </c>
      <c r="G28">
        <v>-310.5</v>
      </c>
      <c r="H28">
        <v>-309.5</v>
      </c>
      <c r="I28">
        <f t="shared" si="2"/>
        <v>-310</v>
      </c>
      <c r="J28">
        <f t="shared" si="3"/>
        <v>-309.5</v>
      </c>
      <c r="K28" s="8">
        <f t="shared" si="4"/>
        <v>0.70710678118654757</v>
      </c>
    </row>
    <row r="29" spans="1:11" x14ac:dyDescent="0.2">
      <c r="A29" s="16">
        <v>44522</v>
      </c>
      <c r="B29">
        <v>37</v>
      </c>
      <c r="C29">
        <v>-305.60000000000002</v>
      </c>
      <c r="D29">
        <v>-305.10000000000002</v>
      </c>
      <c r="E29">
        <f t="shared" si="0"/>
        <v>-305.35000000000002</v>
      </c>
      <c r="F29" s="8">
        <f t="shared" si="1"/>
        <v>0.35355339059327379</v>
      </c>
      <c r="G29">
        <v>-307.89999999999998</v>
      </c>
      <c r="H29">
        <v>-308.2</v>
      </c>
      <c r="I29">
        <f t="shared" si="2"/>
        <v>-308.04999999999995</v>
      </c>
      <c r="J29">
        <f t="shared" si="3"/>
        <v>-306.7</v>
      </c>
      <c r="K29" s="8">
        <f t="shared" si="4"/>
        <v>0.2121320343559723</v>
      </c>
    </row>
    <row r="30" spans="1:11" x14ac:dyDescent="0.2">
      <c r="A30" s="16">
        <v>44524</v>
      </c>
      <c r="B30">
        <v>39</v>
      </c>
      <c r="C30">
        <v>-308.10000000000002</v>
      </c>
      <c r="D30">
        <v>-308.5</v>
      </c>
      <c r="E30">
        <f t="shared" si="0"/>
        <v>-308.3</v>
      </c>
      <c r="F30" s="8">
        <f t="shared" si="1"/>
        <v>0.28284271247460296</v>
      </c>
      <c r="G30">
        <v>-303.5</v>
      </c>
      <c r="H30">
        <v>-303.10000000000002</v>
      </c>
      <c r="I30">
        <f t="shared" si="2"/>
        <v>-303.3</v>
      </c>
      <c r="J30">
        <f t="shared" si="3"/>
        <v>-305.8</v>
      </c>
      <c r="K30" s="8">
        <f t="shared" si="4"/>
        <v>0.28284271247460296</v>
      </c>
    </row>
    <row r="31" spans="1:11" x14ac:dyDescent="0.2">
      <c r="A31" s="16">
        <v>44524</v>
      </c>
      <c r="B31">
        <v>39</v>
      </c>
      <c r="C31">
        <v>-303.8</v>
      </c>
      <c r="D31">
        <v>-302.8</v>
      </c>
      <c r="E31">
        <f t="shared" si="0"/>
        <v>-303.3</v>
      </c>
      <c r="F31" s="8">
        <f t="shared" si="1"/>
        <v>0.70710678118654757</v>
      </c>
      <c r="G31">
        <v>-303.3</v>
      </c>
      <c r="H31">
        <v>-301.10000000000002</v>
      </c>
      <c r="I31">
        <f t="shared" si="2"/>
        <v>-302.20000000000005</v>
      </c>
      <c r="J31">
        <f t="shared" si="3"/>
        <v>-302.75</v>
      </c>
      <c r="K31" s="8">
        <f t="shared" si="4"/>
        <v>1.5556349186103966</v>
      </c>
    </row>
    <row r="32" spans="1:11" x14ac:dyDescent="0.2">
      <c r="A32" s="16">
        <v>44526</v>
      </c>
      <c r="B32">
        <v>41</v>
      </c>
      <c r="C32">
        <v>-296.8</v>
      </c>
      <c r="D32">
        <v>-295.2</v>
      </c>
      <c r="E32">
        <f t="shared" si="0"/>
        <v>-296</v>
      </c>
      <c r="F32" s="8">
        <f t="shared" si="1"/>
        <v>1.1313708498984922</v>
      </c>
      <c r="G32">
        <v>-298.60000000000002</v>
      </c>
      <c r="H32">
        <v>-297.89999999999998</v>
      </c>
      <c r="I32">
        <f t="shared" si="2"/>
        <v>-298.25</v>
      </c>
      <c r="J32">
        <f t="shared" si="3"/>
        <v>-297.125</v>
      </c>
      <c r="K32" s="8">
        <f t="shared" si="4"/>
        <v>0.49497474683061543</v>
      </c>
    </row>
    <row r="33" spans="1:11" x14ac:dyDescent="0.2">
      <c r="A33" s="16">
        <v>44526</v>
      </c>
      <c r="B33">
        <v>41</v>
      </c>
      <c r="C33">
        <v>-296.39999999999998</v>
      </c>
      <c r="D33">
        <v>-295.3</v>
      </c>
      <c r="E33">
        <f t="shared" si="0"/>
        <v>-295.85000000000002</v>
      </c>
      <c r="F33" s="8">
        <f t="shared" si="1"/>
        <v>0.77781745930517809</v>
      </c>
      <c r="G33">
        <v>-288.39999999999998</v>
      </c>
      <c r="H33">
        <v>-287.60000000000002</v>
      </c>
      <c r="I33">
        <f t="shared" si="2"/>
        <v>-288</v>
      </c>
      <c r="J33">
        <f t="shared" si="3"/>
        <v>-291.92500000000001</v>
      </c>
      <c r="K33" s="8">
        <f t="shared" si="4"/>
        <v>0.56568542494920593</v>
      </c>
    </row>
    <row r="34" spans="1:11" x14ac:dyDescent="0.2">
      <c r="A34" s="16">
        <v>44529</v>
      </c>
      <c r="B34">
        <v>43</v>
      </c>
      <c r="C34">
        <v>-282.5</v>
      </c>
      <c r="D34">
        <v>-283.3</v>
      </c>
      <c r="E34">
        <f t="shared" si="0"/>
        <v>-282.89999999999998</v>
      </c>
      <c r="F34" s="8">
        <f t="shared" si="1"/>
        <v>0.56568542494924612</v>
      </c>
      <c r="G34">
        <v>-284.5</v>
      </c>
      <c r="H34">
        <v>-284.2</v>
      </c>
      <c r="I34">
        <f t="shared" si="2"/>
        <v>-284.35000000000002</v>
      </c>
      <c r="J34">
        <f t="shared" si="3"/>
        <v>-283.625</v>
      </c>
      <c r="K34" s="8">
        <f t="shared" si="4"/>
        <v>0.2121320343559723</v>
      </c>
    </row>
    <row r="35" spans="1:11" x14ac:dyDescent="0.2">
      <c r="A35" s="16">
        <v>44529</v>
      </c>
      <c r="B35">
        <v>43</v>
      </c>
      <c r="C35">
        <v>-282.5</v>
      </c>
      <c r="D35">
        <v>-281.3</v>
      </c>
      <c r="E35">
        <f t="shared" si="0"/>
        <v>-281.89999999999998</v>
      </c>
      <c r="F35" s="8">
        <f t="shared" si="1"/>
        <v>0.84852813742384903</v>
      </c>
      <c r="G35">
        <v>-280.8</v>
      </c>
      <c r="H35">
        <v>-281.10000000000002</v>
      </c>
      <c r="I35">
        <f t="shared" si="2"/>
        <v>-280.95000000000005</v>
      </c>
      <c r="J35">
        <f t="shared" si="3"/>
        <v>-281.42499999999995</v>
      </c>
      <c r="K35" s="8">
        <f>STDEV(G35,H35)</f>
        <v>0.2121320343559723</v>
      </c>
    </row>
    <row r="36" spans="1:11" x14ac:dyDescent="0.2">
      <c r="A36" s="16">
        <v>44525</v>
      </c>
      <c r="B36">
        <v>75</v>
      </c>
    </row>
    <row r="37" spans="1:11" x14ac:dyDescent="0.2">
      <c r="A37" s="16">
        <v>44526</v>
      </c>
      <c r="B37">
        <v>77</v>
      </c>
    </row>
    <row r="38" spans="1:11" x14ac:dyDescent="0.2">
      <c r="A38" s="16">
        <v>44527</v>
      </c>
      <c r="B38">
        <v>79</v>
      </c>
    </row>
    <row r="39" spans="1:11" x14ac:dyDescent="0.2">
      <c r="A39" s="16">
        <v>44528</v>
      </c>
      <c r="B39">
        <v>82</v>
      </c>
    </row>
    <row r="40" spans="1:11" x14ac:dyDescent="0.2">
      <c r="A40" s="16">
        <v>44529</v>
      </c>
      <c r="B40">
        <v>84</v>
      </c>
    </row>
    <row r="41" spans="1:11" x14ac:dyDescent="0.2">
      <c r="A41" s="16">
        <v>44530</v>
      </c>
      <c r="B41">
        <v>86</v>
      </c>
    </row>
    <row r="42" spans="1:11" x14ac:dyDescent="0.2">
      <c r="A42" s="16">
        <v>44531</v>
      </c>
      <c r="B42">
        <v>89</v>
      </c>
    </row>
    <row r="43" spans="1:11" x14ac:dyDescent="0.2">
      <c r="A43" s="16">
        <v>44532</v>
      </c>
      <c r="B43">
        <v>91</v>
      </c>
    </row>
    <row r="44" spans="1:11" x14ac:dyDescent="0.2">
      <c r="A44" s="16">
        <v>44379</v>
      </c>
      <c r="B44">
        <v>93</v>
      </c>
    </row>
    <row r="45" spans="1:11" x14ac:dyDescent="0.2">
      <c r="A45" s="16">
        <v>44382</v>
      </c>
      <c r="B45">
        <v>96</v>
      </c>
    </row>
    <row r="46" spans="1:11" x14ac:dyDescent="0.2">
      <c r="A46" s="16">
        <v>44384</v>
      </c>
      <c r="B46">
        <v>98</v>
      </c>
    </row>
    <row r="47" spans="1:11" x14ac:dyDescent="0.2">
      <c r="A47" s="16">
        <v>44417</v>
      </c>
      <c r="B47">
        <v>100</v>
      </c>
    </row>
    <row r="48" spans="1:11" x14ac:dyDescent="0.2">
      <c r="A48" s="16">
        <v>44419</v>
      </c>
      <c r="B48">
        <v>102</v>
      </c>
    </row>
    <row r="49" spans="1:2" x14ac:dyDescent="0.2">
      <c r="A49" s="16">
        <v>44421</v>
      </c>
      <c r="B49">
        <v>104</v>
      </c>
    </row>
    <row r="50" spans="1:2" x14ac:dyDescent="0.2">
      <c r="A50" s="16">
        <v>44424</v>
      </c>
      <c r="B50">
        <v>107</v>
      </c>
    </row>
    <row r="51" spans="1:2" x14ac:dyDescent="0.2">
      <c r="A51" s="16">
        <v>44426</v>
      </c>
      <c r="B51">
        <v>109</v>
      </c>
    </row>
    <row r="52" spans="1:2" x14ac:dyDescent="0.2">
      <c r="A52" s="16">
        <v>44428</v>
      </c>
      <c r="B52">
        <v>111</v>
      </c>
    </row>
    <row r="53" spans="1:2" x14ac:dyDescent="0.2">
      <c r="A53" s="16">
        <v>44431</v>
      </c>
      <c r="B53">
        <v>115</v>
      </c>
    </row>
    <row r="54" spans="1:2" x14ac:dyDescent="0.2">
      <c r="A54" s="16">
        <v>44433</v>
      </c>
      <c r="B54">
        <v>117</v>
      </c>
    </row>
    <row r="55" spans="1:2" x14ac:dyDescent="0.2">
      <c r="A55" s="16">
        <v>44435</v>
      </c>
      <c r="B55">
        <v>119</v>
      </c>
    </row>
    <row r="56" spans="1:2" x14ac:dyDescent="0.2">
      <c r="A56" s="16">
        <v>44438</v>
      </c>
      <c r="B56">
        <v>122</v>
      </c>
    </row>
    <row r="57" spans="1:2" x14ac:dyDescent="0.2">
      <c r="A57" s="16">
        <v>44440</v>
      </c>
      <c r="B57">
        <v>124</v>
      </c>
    </row>
    <row r="58" spans="1:2" x14ac:dyDescent="0.2">
      <c r="A58" s="16">
        <v>44442</v>
      </c>
      <c r="B58">
        <v>126</v>
      </c>
    </row>
    <row r="59" spans="1:2" x14ac:dyDescent="0.2">
      <c r="A59" s="16">
        <v>44445</v>
      </c>
      <c r="B59">
        <v>129</v>
      </c>
    </row>
    <row r="60" spans="1:2" x14ac:dyDescent="0.2">
      <c r="A60" s="16">
        <v>44447</v>
      </c>
      <c r="B60">
        <v>131</v>
      </c>
    </row>
    <row r="61" spans="1:2" x14ac:dyDescent="0.2">
      <c r="A61" s="16">
        <v>44449</v>
      </c>
      <c r="B61">
        <v>133</v>
      </c>
    </row>
    <row r="62" spans="1:2" x14ac:dyDescent="0.2">
      <c r="A62" s="16">
        <v>44452</v>
      </c>
      <c r="B62">
        <v>136</v>
      </c>
    </row>
    <row r="63" spans="1:2" x14ac:dyDescent="0.2">
      <c r="A63" s="16">
        <v>44454</v>
      </c>
      <c r="B63">
        <v>138</v>
      </c>
    </row>
    <row r="64" spans="1:2" x14ac:dyDescent="0.2">
      <c r="A64" s="16">
        <v>44456</v>
      </c>
      <c r="B64">
        <v>140</v>
      </c>
    </row>
    <row r="65" spans="1:2" x14ac:dyDescent="0.2">
      <c r="A65" s="16">
        <v>44459</v>
      </c>
      <c r="B65">
        <v>143</v>
      </c>
    </row>
    <row r="66" spans="1:2" x14ac:dyDescent="0.2">
      <c r="A66" s="16">
        <v>44461</v>
      </c>
      <c r="B66">
        <v>145</v>
      </c>
    </row>
    <row r="67" spans="1:2" x14ac:dyDescent="0.2">
      <c r="A67" s="16">
        <v>44463</v>
      </c>
      <c r="B67">
        <v>147</v>
      </c>
    </row>
    <row r="68" spans="1:2" x14ac:dyDescent="0.2">
      <c r="A68" s="16">
        <v>44466</v>
      </c>
      <c r="B68">
        <v>150</v>
      </c>
    </row>
    <row r="69" spans="1:2" x14ac:dyDescent="0.2">
      <c r="A69" s="16">
        <v>44468</v>
      </c>
      <c r="B69">
        <v>152</v>
      </c>
    </row>
    <row r="70" spans="1:2" x14ac:dyDescent="0.2">
      <c r="A70" s="16">
        <v>44470</v>
      </c>
      <c r="B70">
        <v>154</v>
      </c>
    </row>
    <row r="71" spans="1:2" x14ac:dyDescent="0.2">
      <c r="A71" s="16">
        <v>44473</v>
      </c>
      <c r="B71">
        <v>157</v>
      </c>
    </row>
    <row r="72" spans="1:2" x14ac:dyDescent="0.2">
      <c r="A72" s="16">
        <v>44475</v>
      </c>
      <c r="B72">
        <v>159</v>
      </c>
    </row>
    <row r="73" spans="1:2" x14ac:dyDescent="0.2">
      <c r="A73" s="16">
        <v>44477</v>
      </c>
      <c r="B73">
        <v>161</v>
      </c>
    </row>
    <row r="74" spans="1:2" x14ac:dyDescent="0.2">
      <c r="A74" s="16">
        <v>44480</v>
      </c>
      <c r="B74">
        <v>164</v>
      </c>
    </row>
    <row r="75" spans="1:2" x14ac:dyDescent="0.2">
      <c r="A75" s="16">
        <v>44475</v>
      </c>
    </row>
  </sheetData>
  <mergeCells count="3">
    <mergeCell ref="D1:E1"/>
    <mergeCell ref="D2:E2"/>
    <mergeCell ref="H2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4"/>
  <sheetViews>
    <sheetView topLeftCell="A6" workbookViewId="0">
      <selection activeCell="F19" sqref="F19"/>
    </sheetView>
  </sheetViews>
  <sheetFormatPr baseColWidth="10" defaultRowHeight="15" x14ac:dyDescent="0.2"/>
  <sheetData>
    <row r="1" spans="1:11" x14ac:dyDescent="0.2">
      <c r="B1" s="41" t="s">
        <v>58</v>
      </c>
      <c r="C1" s="41"/>
      <c r="D1" s="41"/>
    </row>
    <row r="2" spans="1:11" x14ac:dyDescent="0.2">
      <c r="B2" s="13"/>
      <c r="C2" s="13"/>
      <c r="D2" s="13"/>
    </row>
    <row r="3" spans="1:11" x14ac:dyDescent="0.2">
      <c r="C3" s="41" t="s">
        <v>57</v>
      </c>
      <c r="D3" s="41"/>
      <c r="F3" s="13"/>
      <c r="G3" s="41" t="s">
        <v>49</v>
      </c>
      <c r="H3" s="41"/>
      <c r="I3" s="41"/>
    </row>
    <row r="4" spans="1:11" x14ac:dyDescent="0.2">
      <c r="B4" s="10" t="s">
        <v>50</v>
      </c>
      <c r="C4" t="s">
        <v>56</v>
      </c>
      <c r="D4" t="s">
        <v>54</v>
      </c>
      <c r="E4" t="s">
        <v>53</v>
      </c>
      <c r="F4" s="10" t="s">
        <v>50</v>
      </c>
      <c r="G4" t="s">
        <v>55</v>
      </c>
      <c r="H4" t="s">
        <v>54</v>
      </c>
      <c r="I4" t="s">
        <v>53</v>
      </c>
      <c r="J4" t="s">
        <v>53</v>
      </c>
      <c r="K4" t="s">
        <v>176</v>
      </c>
    </row>
    <row r="5" spans="1:11" x14ac:dyDescent="0.2">
      <c r="A5" s="16">
        <v>44485</v>
      </c>
      <c r="B5">
        <v>0</v>
      </c>
      <c r="C5">
        <v>2.52</v>
      </c>
      <c r="D5">
        <v>2.4300000000000002</v>
      </c>
      <c r="E5">
        <f t="shared" ref="E5:E36" si="0">(AVERAGE(C5:D5))</f>
        <v>2.4750000000000001</v>
      </c>
      <c r="G5">
        <v>2.97</v>
      </c>
      <c r="H5">
        <v>2.88</v>
      </c>
      <c r="I5">
        <f t="shared" ref="I5:I36" si="1">AVERAGE(G5:H5)</f>
        <v>2.9249999999999998</v>
      </c>
      <c r="J5">
        <f>AVERAGE(C5,D5,G5,H5)</f>
        <v>2.7</v>
      </c>
      <c r="K5">
        <f>DEVSQ(C5,D5,G5,H5)</f>
        <v>0.21059999999999998</v>
      </c>
    </row>
    <row r="6" spans="1:11" x14ac:dyDescent="0.2">
      <c r="A6" s="16">
        <v>44487</v>
      </c>
      <c r="B6">
        <v>2</v>
      </c>
      <c r="C6">
        <v>5.7</v>
      </c>
      <c r="D6">
        <v>6.01</v>
      </c>
      <c r="E6">
        <f t="shared" si="0"/>
        <v>5.8550000000000004</v>
      </c>
      <c r="G6">
        <v>5.4</v>
      </c>
      <c r="H6">
        <v>5.72</v>
      </c>
      <c r="I6">
        <f t="shared" si="1"/>
        <v>5.5600000000000005</v>
      </c>
      <c r="J6">
        <f t="shared" ref="J6:J36" si="2">AVERAGE(C6,D6,G6,H6)</f>
        <v>5.7074999999999996</v>
      </c>
      <c r="K6">
        <f t="shared" ref="K6:K36" si="3">DEVSQ(C6,D6,G6,H6)</f>
        <v>0.18627499999999964</v>
      </c>
    </row>
    <row r="7" spans="1:11" x14ac:dyDescent="0.2">
      <c r="A7" s="16">
        <v>44489</v>
      </c>
      <c r="B7">
        <v>4</v>
      </c>
      <c r="C7">
        <v>8.3699999999999992</v>
      </c>
      <c r="D7">
        <v>8.18</v>
      </c>
      <c r="E7">
        <f t="shared" si="0"/>
        <v>8.2749999999999986</v>
      </c>
      <c r="G7">
        <v>8.56</v>
      </c>
      <c r="H7">
        <v>8.2799999999999994</v>
      </c>
      <c r="I7">
        <f t="shared" si="1"/>
        <v>8.42</v>
      </c>
      <c r="J7">
        <f t="shared" si="2"/>
        <v>8.3475000000000001</v>
      </c>
      <c r="K7">
        <f t="shared" si="3"/>
        <v>7.8275000000000358E-2</v>
      </c>
    </row>
    <row r="8" spans="1:11" x14ac:dyDescent="0.2">
      <c r="A8" s="16">
        <v>44491</v>
      </c>
      <c r="B8">
        <v>6</v>
      </c>
      <c r="C8">
        <v>9.0500000000000007</v>
      </c>
      <c r="D8">
        <v>9.02</v>
      </c>
      <c r="E8">
        <f t="shared" si="0"/>
        <v>9.0350000000000001</v>
      </c>
      <c r="G8">
        <v>9.5299999999999994</v>
      </c>
      <c r="H8">
        <v>9.01</v>
      </c>
      <c r="I8">
        <f t="shared" si="1"/>
        <v>9.27</v>
      </c>
      <c r="J8">
        <f t="shared" si="2"/>
        <v>9.1524999999999999</v>
      </c>
      <c r="K8">
        <f t="shared" si="3"/>
        <v>0.19087499999999955</v>
      </c>
    </row>
    <row r="9" spans="1:11" x14ac:dyDescent="0.2">
      <c r="A9" s="16">
        <v>44494</v>
      </c>
      <c r="B9">
        <v>9</v>
      </c>
      <c r="C9">
        <v>9.36</v>
      </c>
      <c r="D9">
        <v>9.41</v>
      </c>
      <c r="E9">
        <f t="shared" si="0"/>
        <v>9.3849999999999998</v>
      </c>
      <c r="G9">
        <v>9.34</v>
      </c>
      <c r="H9">
        <v>9.02</v>
      </c>
      <c r="I9">
        <f t="shared" si="1"/>
        <v>9.18</v>
      </c>
      <c r="J9">
        <f t="shared" si="2"/>
        <v>9.2824999999999989</v>
      </c>
      <c r="K9">
        <f t="shared" si="3"/>
        <v>9.4475000000000156E-2</v>
      </c>
    </row>
    <row r="10" spans="1:11" x14ac:dyDescent="0.2">
      <c r="A10" s="16">
        <v>44496</v>
      </c>
      <c r="B10">
        <v>11</v>
      </c>
      <c r="C10">
        <v>9.75</v>
      </c>
      <c r="D10">
        <v>9.98</v>
      </c>
      <c r="E10">
        <f t="shared" si="0"/>
        <v>9.8650000000000002</v>
      </c>
      <c r="G10">
        <v>9.7100000000000009</v>
      </c>
      <c r="H10">
        <v>9.5299999999999994</v>
      </c>
      <c r="I10">
        <f t="shared" si="1"/>
        <v>9.620000000000001</v>
      </c>
      <c r="J10">
        <f t="shared" si="2"/>
        <v>9.7424999999999997</v>
      </c>
      <c r="K10">
        <f t="shared" si="3"/>
        <v>0.10267500000000042</v>
      </c>
    </row>
    <row r="11" spans="1:11" x14ac:dyDescent="0.2">
      <c r="A11" s="16">
        <v>44498</v>
      </c>
      <c r="B11">
        <v>13</v>
      </c>
      <c r="C11">
        <v>10.199999999999999</v>
      </c>
      <c r="D11">
        <v>10.4</v>
      </c>
      <c r="E11">
        <f t="shared" si="0"/>
        <v>10.3</v>
      </c>
      <c r="G11">
        <v>10.3</v>
      </c>
      <c r="H11">
        <v>10.8</v>
      </c>
      <c r="I11">
        <f t="shared" si="1"/>
        <v>10.55</v>
      </c>
      <c r="J11">
        <f t="shared" si="2"/>
        <v>10.425000000000001</v>
      </c>
      <c r="K11">
        <f t="shared" si="3"/>
        <v>0.20750000000000066</v>
      </c>
    </row>
    <row r="12" spans="1:11" x14ac:dyDescent="0.2">
      <c r="A12" s="16">
        <v>44498</v>
      </c>
      <c r="B12">
        <v>13</v>
      </c>
      <c r="C12">
        <v>10.4</v>
      </c>
      <c r="D12">
        <v>10.199999999999999</v>
      </c>
      <c r="E12">
        <f t="shared" si="0"/>
        <v>10.3</v>
      </c>
      <c r="G12">
        <v>10.1</v>
      </c>
      <c r="H12">
        <v>10.130000000000001</v>
      </c>
      <c r="I12">
        <f t="shared" si="1"/>
        <v>10.115</v>
      </c>
      <c r="J12">
        <f t="shared" si="2"/>
        <v>10.207500000000001</v>
      </c>
      <c r="K12">
        <f t="shared" si="3"/>
        <v>5.4675000000000099E-2</v>
      </c>
    </row>
    <row r="13" spans="1:11" x14ac:dyDescent="0.2">
      <c r="A13" s="16">
        <v>44501</v>
      </c>
      <c r="B13">
        <v>16</v>
      </c>
      <c r="C13">
        <v>10.9</v>
      </c>
      <c r="D13">
        <v>10.96</v>
      </c>
      <c r="E13">
        <f t="shared" si="0"/>
        <v>10.93</v>
      </c>
      <c r="G13">
        <v>10.89</v>
      </c>
      <c r="H13">
        <v>10.66</v>
      </c>
      <c r="I13">
        <f t="shared" si="1"/>
        <v>10.775</v>
      </c>
      <c r="J13">
        <f t="shared" si="2"/>
        <v>10.852499999999999</v>
      </c>
      <c r="K13">
        <f t="shared" si="3"/>
        <v>5.2275000000000203E-2</v>
      </c>
    </row>
    <row r="14" spans="1:11" x14ac:dyDescent="0.2">
      <c r="A14" s="16">
        <v>44501</v>
      </c>
      <c r="B14">
        <v>16</v>
      </c>
      <c r="C14">
        <v>10.02</v>
      </c>
      <c r="D14">
        <v>10.01</v>
      </c>
      <c r="E14">
        <f t="shared" si="0"/>
        <v>10.015000000000001</v>
      </c>
      <c r="G14">
        <v>10.48</v>
      </c>
      <c r="H14">
        <v>10.64</v>
      </c>
      <c r="I14">
        <f t="shared" si="1"/>
        <v>10.56</v>
      </c>
      <c r="J14">
        <f t="shared" si="2"/>
        <v>10.287500000000001</v>
      </c>
      <c r="K14">
        <f t="shared" si="3"/>
        <v>0.3098750000000009</v>
      </c>
    </row>
    <row r="15" spans="1:11" x14ac:dyDescent="0.2">
      <c r="A15" s="16">
        <v>44503</v>
      </c>
      <c r="B15">
        <v>18</v>
      </c>
      <c r="C15">
        <v>10.07</v>
      </c>
      <c r="D15">
        <v>10.050000000000001</v>
      </c>
      <c r="E15">
        <f t="shared" si="0"/>
        <v>10.06</v>
      </c>
      <c r="G15">
        <v>10.83</v>
      </c>
      <c r="H15">
        <v>10.78</v>
      </c>
      <c r="I15">
        <f t="shared" si="1"/>
        <v>10.805</v>
      </c>
      <c r="J15">
        <f t="shared" si="2"/>
        <v>10.432500000000001</v>
      </c>
      <c r="K15">
        <f t="shared" si="3"/>
        <v>0.55647499999999883</v>
      </c>
    </row>
    <row r="16" spans="1:11" x14ac:dyDescent="0.2">
      <c r="A16" s="16">
        <v>44503</v>
      </c>
      <c r="B16">
        <v>18</v>
      </c>
      <c r="C16">
        <v>10.01</v>
      </c>
      <c r="D16">
        <v>10.1</v>
      </c>
      <c r="E16">
        <f t="shared" si="0"/>
        <v>10.055</v>
      </c>
      <c r="G16">
        <v>10.98</v>
      </c>
      <c r="H16">
        <v>10.88</v>
      </c>
      <c r="I16">
        <f t="shared" si="1"/>
        <v>10.93</v>
      </c>
      <c r="J16">
        <f t="shared" si="2"/>
        <v>10.4925</v>
      </c>
      <c r="K16">
        <f t="shared" si="3"/>
        <v>0.77467500000000156</v>
      </c>
    </row>
    <row r="17" spans="1:11" x14ac:dyDescent="0.2">
      <c r="A17" s="16">
        <v>44505</v>
      </c>
      <c r="B17">
        <v>20</v>
      </c>
      <c r="C17">
        <v>10.98</v>
      </c>
      <c r="D17">
        <v>10.95</v>
      </c>
      <c r="E17">
        <f t="shared" si="0"/>
        <v>10.965</v>
      </c>
      <c r="G17">
        <v>10.73</v>
      </c>
      <c r="H17">
        <v>10.87</v>
      </c>
      <c r="I17">
        <f t="shared" si="1"/>
        <v>10.8</v>
      </c>
      <c r="J17">
        <f t="shared" si="2"/>
        <v>10.882499999999999</v>
      </c>
      <c r="K17">
        <f t="shared" si="3"/>
        <v>3.7474999999999876E-2</v>
      </c>
    </row>
    <row r="18" spans="1:11" x14ac:dyDescent="0.2">
      <c r="A18" s="16">
        <v>44505</v>
      </c>
      <c r="B18">
        <v>20</v>
      </c>
      <c r="C18">
        <v>10.39</v>
      </c>
      <c r="D18">
        <v>10.17</v>
      </c>
      <c r="E18">
        <f t="shared" si="0"/>
        <v>10.280000000000001</v>
      </c>
      <c r="G18">
        <v>10.18</v>
      </c>
      <c r="H18">
        <v>10.17</v>
      </c>
      <c r="I18">
        <f t="shared" si="1"/>
        <v>10.175000000000001</v>
      </c>
      <c r="J18">
        <f t="shared" si="2"/>
        <v>10.227500000000001</v>
      </c>
      <c r="K18">
        <f t="shared" si="3"/>
        <v>3.527500000000023E-2</v>
      </c>
    </row>
    <row r="19" spans="1:11" x14ac:dyDescent="0.2">
      <c r="A19" s="16">
        <v>44508</v>
      </c>
      <c r="B19">
        <v>23</v>
      </c>
      <c r="C19">
        <v>10.81</v>
      </c>
      <c r="D19">
        <v>10.81</v>
      </c>
      <c r="E19">
        <f t="shared" si="0"/>
        <v>10.81</v>
      </c>
      <c r="G19">
        <v>10.89</v>
      </c>
      <c r="H19">
        <v>10.96</v>
      </c>
      <c r="I19">
        <f t="shared" si="1"/>
        <v>10.925000000000001</v>
      </c>
      <c r="J19">
        <f t="shared" si="2"/>
        <v>10.867500000000001</v>
      </c>
      <c r="K19">
        <f t="shared" si="3"/>
        <v>1.5675000000000067E-2</v>
      </c>
    </row>
    <row r="20" spans="1:11" x14ac:dyDescent="0.2">
      <c r="A20" s="16">
        <v>44508</v>
      </c>
      <c r="B20">
        <v>23</v>
      </c>
      <c r="C20">
        <v>10.55</v>
      </c>
      <c r="D20">
        <v>10.58</v>
      </c>
      <c r="E20">
        <f t="shared" si="0"/>
        <v>10.565000000000001</v>
      </c>
      <c r="G20">
        <v>10.68</v>
      </c>
      <c r="H20">
        <v>10.29</v>
      </c>
      <c r="I20">
        <f t="shared" si="1"/>
        <v>10.484999999999999</v>
      </c>
      <c r="J20">
        <f t="shared" si="2"/>
        <v>10.525</v>
      </c>
      <c r="K20">
        <f t="shared" si="3"/>
        <v>8.2900000000000362E-2</v>
      </c>
    </row>
    <row r="21" spans="1:11" x14ac:dyDescent="0.2">
      <c r="A21" s="16">
        <v>44510</v>
      </c>
      <c r="B21">
        <v>25</v>
      </c>
      <c r="C21">
        <v>11.02</v>
      </c>
      <c r="D21">
        <v>11</v>
      </c>
      <c r="E21">
        <f t="shared" si="0"/>
        <v>11.01</v>
      </c>
      <c r="G21">
        <v>11.01</v>
      </c>
      <c r="H21">
        <v>11.05</v>
      </c>
      <c r="I21">
        <f t="shared" si="1"/>
        <v>11.030000000000001</v>
      </c>
      <c r="J21">
        <f t="shared" si="2"/>
        <v>11.02</v>
      </c>
      <c r="K21">
        <f t="shared" si="3"/>
        <v>1.4000000000000468E-3</v>
      </c>
    </row>
    <row r="22" spans="1:11" x14ac:dyDescent="0.2">
      <c r="A22" s="16">
        <v>44510</v>
      </c>
      <c r="B22">
        <v>25</v>
      </c>
      <c r="C22">
        <v>11</v>
      </c>
      <c r="D22">
        <v>10.58</v>
      </c>
      <c r="E22">
        <f t="shared" si="0"/>
        <v>10.79</v>
      </c>
      <c r="G22">
        <v>11</v>
      </c>
      <c r="H22">
        <v>11.03</v>
      </c>
      <c r="I22">
        <f t="shared" si="1"/>
        <v>11.015000000000001</v>
      </c>
      <c r="J22">
        <f t="shared" si="2"/>
        <v>10.9025</v>
      </c>
      <c r="K22">
        <f t="shared" si="3"/>
        <v>0.13927499999999976</v>
      </c>
    </row>
    <row r="23" spans="1:11" x14ac:dyDescent="0.2">
      <c r="A23" s="16">
        <v>44512</v>
      </c>
      <c r="B23">
        <v>27</v>
      </c>
      <c r="C23">
        <v>11.08</v>
      </c>
      <c r="D23">
        <v>11.09</v>
      </c>
      <c r="E23">
        <f t="shared" si="0"/>
        <v>11.085000000000001</v>
      </c>
      <c r="G23">
        <v>11.1</v>
      </c>
      <c r="H23">
        <v>11.11</v>
      </c>
      <c r="I23">
        <f t="shared" si="1"/>
        <v>11.105</v>
      </c>
      <c r="J23">
        <f t="shared" si="2"/>
        <v>11.095000000000001</v>
      </c>
      <c r="K23">
        <f t="shared" si="3"/>
        <v>4.9999999999997865E-4</v>
      </c>
    </row>
    <row r="24" spans="1:11" x14ac:dyDescent="0.2">
      <c r="A24" s="16">
        <v>44512</v>
      </c>
      <c r="B24">
        <v>27</v>
      </c>
      <c r="C24">
        <v>11.03</v>
      </c>
      <c r="D24">
        <v>11.01</v>
      </c>
      <c r="E24">
        <f t="shared" si="0"/>
        <v>11.02</v>
      </c>
      <c r="G24">
        <v>11.06</v>
      </c>
      <c r="H24">
        <v>11.03</v>
      </c>
      <c r="I24">
        <f t="shared" si="1"/>
        <v>11.045</v>
      </c>
      <c r="J24">
        <f t="shared" si="2"/>
        <v>11.032500000000001</v>
      </c>
      <c r="K24">
        <f t="shared" si="3"/>
        <v>1.2750000000000432E-3</v>
      </c>
    </row>
    <row r="25" spans="1:11" x14ac:dyDescent="0.2">
      <c r="A25" s="16">
        <v>44516</v>
      </c>
      <c r="B25">
        <v>31</v>
      </c>
      <c r="C25">
        <v>11.34</v>
      </c>
      <c r="D25">
        <v>11.4</v>
      </c>
      <c r="E25">
        <f t="shared" si="0"/>
        <v>11.370000000000001</v>
      </c>
      <c r="G25">
        <v>11.28</v>
      </c>
      <c r="H25">
        <v>11.3</v>
      </c>
      <c r="I25">
        <f t="shared" si="1"/>
        <v>11.29</v>
      </c>
      <c r="J25">
        <f t="shared" si="2"/>
        <v>11.330000000000002</v>
      </c>
      <c r="K25">
        <f t="shared" si="3"/>
        <v>8.4000000000000671E-3</v>
      </c>
    </row>
    <row r="26" spans="1:11" x14ac:dyDescent="0.2">
      <c r="A26" s="16">
        <v>44516</v>
      </c>
      <c r="B26">
        <v>31</v>
      </c>
      <c r="C26">
        <v>11.25</v>
      </c>
      <c r="D26">
        <v>11.36</v>
      </c>
      <c r="E26">
        <f t="shared" si="0"/>
        <v>11.305</v>
      </c>
      <c r="G26">
        <v>11.16</v>
      </c>
      <c r="H26">
        <v>11.2</v>
      </c>
      <c r="I26">
        <f t="shared" si="1"/>
        <v>11.18</v>
      </c>
      <c r="J26">
        <f t="shared" si="2"/>
        <v>11.2425</v>
      </c>
      <c r="K26">
        <f t="shared" si="3"/>
        <v>2.2474999999999905E-2</v>
      </c>
    </row>
    <row r="27" spans="1:11" x14ac:dyDescent="0.2">
      <c r="A27" s="16">
        <v>44518</v>
      </c>
      <c r="B27">
        <v>33</v>
      </c>
      <c r="C27">
        <v>11.4</v>
      </c>
      <c r="D27">
        <v>11.39</v>
      </c>
      <c r="E27">
        <f t="shared" si="0"/>
        <v>11.395</v>
      </c>
      <c r="G27">
        <v>11.32</v>
      </c>
      <c r="H27">
        <v>11.4</v>
      </c>
      <c r="I27">
        <f t="shared" si="1"/>
        <v>11.36</v>
      </c>
      <c r="J27">
        <f t="shared" si="2"/>
        <v>11.3775</v>
      </c>
      <c r="K27">
        <f t="shared" si="3"/>
        <v>4.4750000000000137E-3</v>
      </c>
    </row>
    <row r="28" spans="1:11" x14ac:dyDescent="0.2">
      <c r="A28" s="16">
        <v>44518</v>
      </c>
      <c r="B28">
        <v>33</v>
      </c>
      <c r="C28">
        <v>11.2</v>
      </c>
      <c r="D28">
        <v>11.28</v>
      </c>
      <c r="E28">
        <f t="shared" si="0"/>
        <v>11.239999999999998</v>
      </c>
      <c r="G28">
        <v>11.2</v>
      </c>
      <c r="H28">
        <v>11.3</v>
      </c>
      <c r="I28">
        <f t="shared" si="1"/>
        <v>11.25</v>
      </c>
      <c r="J28">
        <f t="shared" si="2"/>
        <v>11.244999999999997</v>
      </c>
      <c r="K28">
        <f t="shared" si="3"/>
        <v>8.3000000000001614E-3</v>
      </c>
    </row>
    <row r="29" spans="1:11" x14ac:dyDescent="0.2">
      <c r="A29" s="16">
        <v>44522</v>
      </c>
      <c r="B29">
        <v>37</v>
      </c>
      <c r="C29">
        <v>11.5</v>
      </c>
      <c r="D29">
        <v>11.35</v>
      </c>
      <c r="E29">
        <f t="shared" si="0"/>
        <v>11.425000000000001</v>
      </c>
      <c r="G29">
        <v>11.45</v>
      </c>
      <c r="H29">
        <v>11.47</v>
      </c>
      <c r="I29">
        <f t="shared" si="1"/>
        <v>11.46</v>
      </c>
      <c r="J29">
        <f t="shared" si="2"/>
        <v>11.442499999999999</v>
      </c>
      <c r="K29">
        <f t="shared" si="3"/>
        <v>1.2675000000000091E-2</v>
      </c>
    </row>
    <row r="30" spans="1:11" x14ac:dyDescent="0.2">
      <c r="A30" s="16">
        <v>44522</v>
      </c>
      <c r="B30">
        <v>37</v>
      </c>
      <c r="C30">
        <v>11.43</v>
      </c>
      <c r="D30">
        <v>11</v>
      </c>
      <c r="E30">
        <f t="shared" si="0"/>
        <v>11.215</v>
      </c>
      <c r="G30">
        <v>11.22</v>
      </c>
      <c r="H30">
        <v>11.29</v>
      </c>
      <c r="I30">
        <f t="shared" si="1"/>
        <v>11.254999999999999</v>
      </c>
      <c r="J30">
        <f t="shared" si="2"/>
        <v>11.234999999999999</v>
      </c>
      <c r="K30">
        <f t="shared" si="3"/>
        <v>9.649999999999978E-2</v>
      </c>
    </row>
    <row r="31" spans="1:11" x14ac:dyDescent="0.2">
      <c r="A31" s="16">
        <v>44524</v>
      </c>
      <c r="B31">
        <v>39</v>
      </c>
      <c r="C31">
        <v>11.59</v>
      </c>
      <c r="D31">
        <v>11.54</v>
      </c>
      <c r="E31">
        <f t="shared" si="0"/>
        <v>11.565</v>
      </c>
      <c r="G31">
        <v>11.38</v>
      </c>
      <c r="H31">
        <v>11.48</v>
      </c>
      <c r="I31">
        <f t="shared" si="1"/>
        <v>11.43</v>
      </c>
      <c r="J31">
        <f t="shared" si="2"/>
        <v>11.497499999999999</v>
      </c>
      <c r="K31">
        <f t="shared" si="3"/>
        <v>2.4474999999999702E-2</v>
      </c>
    </row>
    <row r="32" spans="1:11" x14ac:dyDescent="0.2">
      <c r="A32" s="16">
        <v>44524</v>
      </c>
      <c r="B32">
        <v>39</v>
      </c>
      <c r="C32">
        <v>11.5</v>
      </c>
      <c r="D32">
        <v>11.51</v>
      </c>
      <c r="E32">
        <f t="shared" si="0"/>
        <v>11.504999999999999</v>
      </c>
      <c r="G32">
        <v>11.21</v>
      </c>
      <c r="H32">
        <v>11.25</v>
      </c>
      <c r="I32">
        <f t="shared" si="1"/>
        <v>11.23</v>
      </c>
      <c r="J32">
        <f t="shared" si="2"/>
        <v>11.3675</v>
      </c>
      <c r="K32">
        <f t="shared" si="3"/>
        <v>7.6474999999999668E-2</v>
      </c>
    </row>
    <row r="33" spans="1:11" x14ac:dyDescent="0.2">
      <c r="A33" s="16">
        <v>44526</v>
      </c>
      <c r="B33">
        <v>41</v>
      </c>
      <c r="C33">
        <v>11.93</v>
      </c>
      <c r="D33">
        <v>11.64</v>
      </c>
      <c r="E33">
        <f t="shared" si="0"/>
        <v>11.785</v>
      </c>
      <c r="G33">
        <v>11.83</v>
      </c>
      <c r="H33">
        <v>11.81</v>
      </c>
      <c r="I33">
        <f t="shared" si="1"/>
        <v>11.82</v>
      </c>
      <c r="J33">
        <f t="shared" si="2"/>
        <v>11.8025</v>
      </c>
      <c r="K33">
        <f t="shared" si="3"/>
        <v>4.3474999999999757E-2</v>
      </c>
    </row>
    <row r="34" spans="1:11" x14ac:dyDescent="0.2">
      <c r="A34" s="16">
        <v>44526</v>
      </c>
      <c r="B34">
        <v>41</v>
      </c>
      <c r="C34">
        <v>11.52</v>
      </c>
      <c r="D34">
        <v>11.62</v>
      </c>
      <c r="E34">
        <f t="shared" si="0"/>
        <v>11.57</v>
      </c>
      <c r="G34">
        <v>11.21</v>
      </c>
      <c r="H34">
        <v>11.16</v>
      </c>
      <c r="I34">
        <f t="shared" si="1"/>
        <v>11.185</v>
      </c>
      <c r="J34">
        <f t="shared" si="2"/>
        <v>11.377500000000001</v>
      </c>
      <c r="K34">
        <f t="shared" si="3"/>
        <v>0.15447499999999914</v>
      </c>
    </row>
    <row r="35" spans="1:11" x14ac:dyDescent="0.2">
      <c r="A35" s="16">
        <v>44529</v>
      </c>
      <c r="B35">
        <v>44</v>
      </c>
      <c r="C35">
        <v>11</v>
      </c>
      <c r="D35">
        <v>10.8</v>
      </c>
      <c r="E35">
        <f t="shared" si="0"/>
        <v>10.9</v>
      </c>
      <c r="G35">
        <v>11.03</v>
      </c>
      <c r="H35">
        <v>10.95</v>
      </c>
      <c r="I35">
        <f t="shared" si="1"/>
        <v>10.989999999999998</v>
      </c>
      <c r="J35">
        <f t="shared" si="2"/>
        <v>10.945</v>
      </c>
      <c r="K35">
        <f t="shared" si="3"/>
        <v>3.1299999999999682E-2</v>
      </c>
    </row>
    <row r="36" spans="1:11" x14ac:dyDescent="0.2">
      <c r="A36" s="16">
        <v>44529</v>
      </c>
      <c r="B36">
        <v>44</v>
      </c>
      <c r="C36">
        <v>11.01</v>
      </c>
      <c r="D36">
        <v>10.9</v>
      </c>
      <c r="E36">
        <f t="shared" si="0"/>
        <v>10.955</v>
      </c>
      <c r="G36">
        <v>11</v>
      </c>
      <c r="H36">
        <v>11.02</v>
      </c>
      <c r="I36">
        <f t="shared" si="1"/>
        <v>11.01</v>
      </c>
      <c r="J36">
        <f t="shared" si="2"/>
        <v>10.982499999999998</v>
      </c>
      <c r="K36">
        <f t="shared" si="3"/>
        <v>9.2749999999998979E-3</v>
      </c>
    </row>
    <row r="37" spans="1:11" x14ac:dyDescent="0.2">
      <c r="A37" s="16">
        <v>44363</v>
      </c>
    </row>
    <row r="38" spans="1:11" x14ac:dyDescent="0.2">
      <c r="A38" s="16">
        <v>44365</v>
      </c>
    </row>
    <row r="39" spans="1:11" x14ac:dyDescent="0.2">
      <c r="A39" s="16">
        <v>44368</v>
      </c>
    </row>
    <row r="40" spans="1:11" x14ac:dyDescent="0.2">
      <c r="A40" s="16">
        <v>44370</v>
      </c>
    </row>
    <row r="41" spans="1:11" x14ac:dyDescent="0.2">
      <c r="A41" s="16">
        <v>44372</v>
      </c>
    </row>
    <row r="42" spans="1:11" x14ac:dyDescent="0.2">
      <c r="A42" s="16">
        <v>44375</v>
      </c>
    </row>
    <row r="43" spans="1:11" x14ac:dyDescent="0.2">
      <c r="A43" s="16">
        <v>44377</v>
      </c>
    </row>
    <row r="44" spans="1:11" x14ac:dyDescent="0.2">
      <c r="A44" s="16">
        <v>44379</v>
      </c>
    </row>
    <row r="45" spans="1:11" x14ac:dyDescent="0.2">
      <c r="A45" s="16">
        <v>44382</v>
      </c>
    </row>
    <row r="46" spans="1:11" x14ac:dyDescent="0.2">
      <c r="A46" s="16">
        <v>44384</v>
      </c>
    </row>
    <row r="47" spans="1:11" x14ac:dyDescent="0.2">
      <c r="A47" s="16">
        <v>44417</v>
      </c>
    </row>
    <row r="48" spans="1:11" x14ac:dyDescent="0.2">
      <c r="A48" s="16">
        <v>44419</v>
      </c>
    </row>
    <row r="49" spans="1:1" x14ac:dyDescent="0.2">
      <c r="A49" s="16">
        <v>44421</v>
      </c>
    </row>
    <row r="50" spans="1:1" x14ac:dyDescent="0.2">
      <c r="A50" s="16">
        <v>44424</v>
      </c>
    </row>
    <row r="51" spans="1:1" x14ac:dyDescent="0.2">
      <c r="A51" s="16">
        <v>44426</v>
      </c>
    </row>
    <row r="52" spans="1:1" x14ac:dyDescent="0.2">
      <c r="A52" s="16">
        <v>44428</v>
      </c>
    </row>
    <row r="53" spans="1:1" x14ac:dyDescent="0.2">
      <c r="A53" s="16">
        <v>44431</v>
      </c>
    </row>
    <row r="54" spans="1:1" x14ac:dyDescent="0.2">
      <c r="A54" s="16">
        <v>44433</v>
      </c>
    </row>
    <row r="55" spans="1:1" x14ac:dyDescent="0.2">
      <c r="A55" s="16">
        <v>44435</v>
      </c>
    </row>
    <row r="56" spans="1:1" x14ac:dyDescent="0.2">
      <c r="A56" s="16">
        <v>44438</v>
      </c>
    </row>
    <row r="57" spans="1:1" x14ac:dyDescent="0.2">
      <c r="A57" s="16">
        <v>44440</v>
      </c>
    </row>
    <row r="58" spans="1:1" x14ac:dyDescent="0.2">
      <c r="A58" s="16">
        <v>44442</v>
      </c>
    </row>
    <row r="59" spans="1:1" x14ac:dyDescent="0.2">
      <c r="A59" s="16">
        <v>44445</v>
      </c>
    </row>
    <row r="60" spans="1:1" x14ac:dyDescent="0.2">
      <c r="A60" s="16">
        <v>44447</v>
      </c>
    </row>
    <row r="61" spans="1:1" x14ac:dyDescent="0.2">
      <c r="A61" s="16">
        <v>44449</v>
      </c>
    </row>
    <row r="62" spans="1:1" x14ac:dyDescent="0.2">
      <c r="A62" s="16">
        <v>44452</v>
      </c>
    </row>
    <row r="63" spans="1:1" x14ac:dyDescent="0.2">
      <c r="A63" s="16">
        <v>44454</v>
      </c>
    </row>
    <row r="64" spans="1:1" x14ac:dyDescent="0.2">
      <c r="A64" s="16">
        <v>44456</v>
      </c>
    </row>
    <row r="65" spans="1:1" x14ac:dyDescent="0.2">
      <c r="A65" s="16">
        <v>44459</v>
      </c>
    </row>
    <row r="66" spans="1:1" x14ac:dyDescent="0.2">
      <c r="A66" s="16">
        <v>44461</v>
      </c>
    </row>
    <row r="67" spans="1:1" x14ac:dyDescent="0.2">
      <c r="A67" s="16">
        <v>44463</v>
      </c>
    </row>
    <row r="68" spans="1:1" x14ac:dyDescent="0.2">
      <c r="A68" s="16">
        <v>44466</v>
      </c>
    </row>
    <row r="69" spans="1:1" x14ac:dyDescent="0.2">
      <c r="A69" s="16">
        <v>44468</v>
      </c>
    </row>
    <row r="70" spans="1:1" x14ac:dyDescent="0.2">
      <c r="A70" s="16">
        <v>44470</v>
      </c>
    </row>
    <row r="71" spans="1:1" x14ac:dyDescent="0.2">
      <c r="A71" s="16">
        <v>44473</v>
      </c>
    </row>
    <row r="72" spans="1:1" x14ac:dyDescent="0.2">
      <c r="A72" s="16">
        <v>44475</v>
      </c>
    </row>
    <row r="73" spans="1:1" x14ac:dyDescent="0.2">
      <c r="A73" s="16">
        <v>44477</v>
      </c>
    </row>
    <row r="74" spans="1:1" x14ac:dyDescent="0.2">
      <c r="A74" s="16">
        <v>44480</v>
      </c>
    </row>
  </sheetData>
  <mergeCells count="3">
    <mergeCell ref="C3:D3"/>
    <mergeCell ref="G3:I3"/>
    <mergeCell ref="B1:D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2"/>
  <sheetViews>
    <sheetView topLeftCell="C1" zoomScale="83" zoomScaleNormal="100" workbookViewId="0">
      <selection activeCell="Z23" sqref="Z23"/>
    </sheetView>
  </sheetViews>
  <sheetFormatPr baseColWidth="10" defaultRowHeight="15" x14ac:dyDescent="0.2"/>
  <sheetData>
    <row r="1" spans="1:13" x14ac:dyDescent="0.2">
      <c r="B1" s="1" t="s">
        <v>50</v>
      </c>
      <c r="C1" s="14" t="s">
        <v>60</v>
      </c>
      <c r="D1" s="1" t="s">
        <v>59</v>
      </c>
      <c r="G1" s="1" t="s">
        <v>50</v>
      </c>
      <c r="H1" s="14" t="s">
        <v>60</v>
      </c>
      <c r="I1" s="1" t="s">
        <v>59</v>
      </c>
    </row>
    <row r="2" spans="1:13" x14ac:dyDescent="0.2">
      <c r="A2" s="16">
        <v>44485</v>
      </c>
      <c r="B2">
        <v>0</v>
      </c>
      <c r="C2">
        <v>0</v>
      </c>
      <c r="D2">
        <v>0</v>
      </c>
      <c r="E2" s="13"/>
      <c r="H2">
        <v>0</v>
      </c>
      <c r="I2">
        <v>0</v>
      </c>
      <c r="J2">
        <f>AVERAGE(C2,H2)</f>
        <v>0</v>
      </c>
      <c r="K2" s="13"/>
      <c r="M2" s="13"/>
    </row>
    <row r="3" spans="1:13" x14ac:dyDescent="0.2">
      <c r="A3" s="16">
        <v>44487</v>
      </c>
      <c r="B3">
        <v>2</v>
      </c>
      <c r="C3">
        <v>2.9</v>
      </c>
      <c r="D3">
        <v>23.6</v>
      </c>
      <c r="H3">
        <v>2.7</v>
      </c>
      <c r="I3">
        <v>30.1</v>
      </c>
      <c r="J3">
        <f t="shared" ref="J3:J23" si="0">AVERAGE(C3,H3)</f>
        <v>2.8</v>
      </c>
    </row>
    <row r="4" spans="1:13" x14ac:dyDescent="0.2">
      <c r="A4" s="16">
        <v>44489</v>
      </c>
      <c r="B4">
        <v>4</v>
      </c>
      <c r="C4">
        <v>2.9</v>
      </c>
      <c r="D4">
        <v>69.2</v>
      </c>
      <c r="H4">
        <v>2.5</v>
      </c>
      <c r="I4">
        <v>83.2</v>
      </c>
      <c r="J4">
        <f t="shared" si="0"/>
        <v>2.7</v>
      </c>
    </row>
    <row r="5" spans="1:13" x14ac:dyDescent="0.2">
      <c r="A5" s="16">
        <v>44491</v>
      </c>
      <c r="B5">
        <v>6</v>
      </c>
      <c r="C5">
        <v>10.7</v>
      </c>
      <c r="D5">
        <v>67.900000000000006</v>
      </c>
      <c r="H5">
        <v>10.1</v>
      </c>
      <c r="I5">
        <v>64.099999999999994</v>
      </c>
      <c r="J5">
        <f t="shared" si="0"/>
        <v>10.399999999999999</v>
      </c>
    </row>
    <row r="6" spans="1:13" x14ac:dyDescent="0.2">
      <c r="A6" s="16">
        <v>44494</v>
      </c>
      <c r="B6">
        <v>9</v>
      </c>
      <c r="C6">
        <v>16.899999999999999</v>
      </c>
      <c r="D6">
        <v>49.3</v>
      </c>
      <c r="H6">
        <v>16</v>
      </c>
      <c r="I6">
        <v>40.1</v>
      </c>
      <c r="J6">
        <f t="shared" si="0"/>
        <v>16.45</v>
      </c>
    </row>
    <row r="7" spans="1:13" x14ac:dyDescent="0.2">
      <c r="A7" s="16">
        <v>44496</v>
      </c>
      <c r="B7">
        <v>11</v>
      </c>
      <c r="C7">
        <v>19.100000000000001</v>
      </c>
      <c r="D7">
        <v>66.2</v>
      </c>
      <c r="H7">
        <v>18.8</v>
      </c>
      <c r="I7">
        <v>45.3</v>
      </c>
      <c r="J7">
        <f t="shared" si="0"/>
        <v>18.950000000000003</v>
      </c>
    </row>
    <row r="8" spans="1:13" x14ac:dyDescent="0.2">
      <c r="A8" s="16">
        <v>44498</v>
      </c>
      <c r="B8">
        <v>13</v>
      </c>
      <c r="C8">
        <v>22.2</v>
      </c>
      <c r="D8">
        <v>69.7</v>
      </c>
      <c r="H8">
        <v>21.9</v>
      </c>
      <c r="I8">
        <v>52.9</v>
      </c>
      <c r="J8">
        <f t="shared" si="0"/>
        <v>22.049999999999997</v>
      </c>
    </row>
    <row r="9" spans="1:13" x14ac:dyDescent="0.2">
      <c r="A9" s="16">
        <v>44501</v>
      </c>
      <c r="B9">
        <v>16</v>
      </c>
      <c r="C9">
        <v>23.5</v>
      </c>
      <c r="D9">
        <v>74.5</v>
      </c>
      <c r="H9">
        <v>22.6</v>
      </c>
      <c r="I9">
        <v>64.2</v>
      </c>
      <c r="J9">
        <f t="shared" si="0"/>
        <v>23.05</v>
      </c>
    </row>
    <row r="10" spans="1:13" x14ac:dyDescent="0.2">
      <c r="A10" s="16">
        <v>44503</v>
      </c>
      <c r="B10">
        <v>18</v>
      </c>
      <c r="C10">
        <v>25.8</v>
      </c>
      <c r="D10">
        <v>70.3</v>
      </c>
      <c r="H10">
        <v>24.4</v>
      </c>
      <c r="I10">
        <v>69.3</v>
      </c>
      <c r="J10">
        <f t="shared" si="0"/>
        <v>25.1</v>
      </c>
    </row>
    <row r="11" spans="1:13" x14ac:dyDescent="0.2">
      <c r="A11" s="16">
        <v>44505</v>
      </c>
      <c r="B11">
        <v>20</v>
      </c>
      <c r="C11">
        <v>27</v>
      </c>
      <c r="D11">
        <v>67.400000000000006</v>
      </c>
      <c r="H11">
        <v>26.6</v>
      </c>
      <c r="I11">
        <v>67.599999999999994</v>
      </c>
      <c r="J11">
        <f t="shared" si="0"/>
        <v>26.8</v>
      </c>
    </row>
    <row r="12" spans="1:13" x14ac:dyDescent="0.2">
      <c r="A12" s="16">
        <v>44508</v>
      </c>
      <c r="B12">
        <v>23</v>
      </c>
      <c r="C12">
        <v>30.5</v>
      </c>
      <c r="D12">
        <v>62.1</v>
      </c>
      <c r="H12">
        <v>30.1</v>
      </c>
      <c r="I12">
        <v>62.8</v>
      </c>
      <c r="J12">
        <f t="shared" si="0"/>
        <v>30.3</v>
      </c>
    </row>
    <row r="13" spans="1:13" x14ac:dyDescent="0.2">
      <c r="A13" s="16">
        <v>44510</v>
      </c>
      <c r="B13">
        <v>25</v>
      </c>
      <c r="C13">
        <v>32.1</v>
      </c>
      <c r="D13">
        <v>57.3</v>
      </c>
      <c r="H13">
        <v>31.7</v>
      </c>
      <c r="I13">
        <v>67.3</v>
      </c>
      <c r="J13">
        <f t="shared" si="0"/>
        <v>31.9</v>
      </c>
    </row>
    <row r="14" spans="1:13" x14ac:dyDescent="0.2">
      <c r="A14" s="16">
        <v>44512</v>
      </c>
      <c r="B14">
        <v>27</v>
      </c>
      <c r="C14">
        <v>35.700000000000003</v>
      </c>
      <c r="D14">
        <v>52.7</v>
      </c>
      <c r="H14">
        <v>34.299999999999997</v>
      </c>
      <c r="I14">
        <v>48.6</v>
      </c>
      <c r="J14">
        <f t="shared" si="0"/>
        <v>35</v>
      </c>
      <c r="L14" s="13"/>
    </row>
    <row r="15" spans="1:13" x14ac:dyDescent="0.2">
      <c r="A15" s="16">
        <v>44516</v>
      </c>
      <c r="B15">
        <v>31</v>
      </c>
      <c r="C15">
        <v>39</v>
      </c>
      <c r="D15">
        <v>45.7</v>
      </c>
      <c r="H15">
        <v>38.6</v>
      </c>
      <c r="I15">
        <v>44.3</v>
      </c>
      <c r="J15">
        <f t="shared" si="0"/>
        <v>38.799999999999997</v>
      </c>
    </row>
    <row r="16" spans="1:13" x14ac:dyDescent="0.2">
      <c r="A16" s="16">
        <v>44518</v>
      </c>
      <c r="B16">
        <v>33</v>
      </c>
      <c r="C16">
        <v>39.299999999999997</v>
      </c>
      <c r="D16">
        <v>38.200000000000003</v>
      </c>
      <c r="H16">
        <v>38.200000000000003</v>
      </c>
      <c r="I16">
        <v>36.299999999999997</v>
      </c>
      <c r="J16">
        <f t="shared" si="0"/>
        <v>38.75</v>
      </c>
    </row>
    <row r="17" spans="1:10" x14ac:dyDescent="0.2">
      <c r="A17" s="16">
        <v>44522</v>
      </c>
      <c r="B17">
        <v>37</v>
      </c>
      <c r="C17">
        <v>39.799999999999997</v>
      </c>
      <c r="D17">
        <v>38.1</v>
      </c>
      <c r="H17">
        <v>40.1</v>
      </c>
      <c r="I17">
        <v>43.2</v>
      </c>
      <c r="J17">
        <f t="shared" si="0"/>
        <v>39.950000000000003</v>
      </c>
    </row>
    <row r="18" spans="1:10" x14ac:dyDescent="0.2">
      <c r="A18" s="16">
        <v>44524</v>
      </c>
      <c r="B18">
        <v>39</v>
      </c>
      <c r="C18">
        <v>38.6</v>
      </c>
      <c r="D18">
        <v>31.5</v>
      </c>
      <c r="H18">
        <v>38.1</v>
      </c>
      <c r="I18">
        <v>32.5</v>
      </c>
      <c r="J18">
        <f t="shared" si="0"/>
        <v>38.35</v>
      </c>
    </row>
    <row r="19" spans="1:10" x14ac:dyDescent="0.2">
      <c r="A19" s="16">
        <v>44526</v>
      </c>
      <c r="B19">
        <v>41</v>
      </c>
      <c r="C19">
        <v>38.299999999999997</v>
      </c>
      <c r="D19">
        <v>32.299999999999997</v>
      </c>
      <c r="H19">
        <v>37.9</v>
      </c>
      <c r="I19">
        <v>32.1</v>
      </c>
      <c r="J19">
        <f t="shared" si="0"/>
        <v>38.099999999999994</v>
      </c>
    </row>
    <row r="20" spans="1:10" x14ac:dyDescent="0.2">
      <c r="A20" s="16">
        <v>44529</v>
      </c>
      <c r="B20">
        <v>44</v>
      </c>
      <c r="C20">
        <v>35.6</v>
      </c>
      <c r="D20">
        <v>31.1</v>
      </c>
      <c r="H20">
        <v>36.1</v>
      </c>
      <c r="I20">
        <v>30.1</v>
      </c>
      <c r="J20">
        <f t="shared" si="0"/>
        <v>35.85</v>
      </c>
    </row>
    <row r="21" spans="1:10" x14ac:dyDescent="0.2">
      <c r="A21" s="16">
        <v>44531</v>
      </c>
      <c r="B21">
        <v>46</v>
      </c>
      <c r="C21">
        <v>30.1</v>
      </c>
      <c r="D21">
        <v>16.2</v>
      </c>
      <c r="H21">
        <v>31.2</v>
      </c>
      <c r="I21">
        <v>15</v>
      </c>
      <c r="J21">
        <f t="shared" si="0"/>
        <v>30.65</v>
      </c>
    </row>
    <row r="22" spans="1:10" x14ac:dyDescent="0.2">
      <c r="A22" s="16">
        <v>44533</v>
      </c>
      <c r="B22">
        <v>48</v>
      </c>
      <c r="C22">
        <v>27.4</v>
      </c>
      <c r="D22">
        <v>15.3</v>
      </c>
      <c r="H22">
        <v>28.2</v>
      </c>
      <c r="I22">
        <v>13</v>
      </c>
      <c r="J22">
        <f t="shared" si="0"/>
        <v>27.799999999999997</v>
      </c>
    </row>
    <row r="23" spans="1:10" x14ac:dyDescent="0.2">
      <c r="A23" s="16">
        <v>44535</v>
      </c>
      <c r="B23">
        <v>51</v>
      </c>
      <c r="C23">
        <v>17.399999999999999</v>
      </c>
      <c r="D23">
        <v>12.3</v>
      </c>
      <c r="H23">
        <v>18.2</v>
      </c>
      <c r="I23">
        <v>12</v>
      </c>
      <c r="J23">
        <f t="shared" si="0"/>
        <v>17.799999999999997</v>
      </c>
    </row>
    <row r="24" spans="1:10" x14ac:dyDescent="0.2">
      <c r="A24" s="16">
        <v>44508</v>
      </c>
      <c r="B24">
        <v>53</v>
      </c>
      <c r="C24">
        <v>16.5</v>
      </c>
      <c r="D24">
        <v>11.6</v>
      </c>
      <c r="H24">
        <v>17.8</v>
      </c>
      <c r="I24">
        <v>14</v>
      </c>
      <c r="J24">
        <f>AVERAGE(C24,H24)</f>
        <v>17.149999999999999</v>
      </c>
    </row>
    <row r="25" spans="1:10" x14ac:dyDescent="0.2">
      <c r="A25" s="16"/>
    </row>
    <row r="26" spans="1:10" x14ac:dyDescent="0.2">
      <c r="A26" s="16"/>
    </row>
    <row r="27" spans="1:10" x14ac:dyDescent="0.2">
      <c r="A27" s="16"/>
    </row>
    <row r="28" spans="1:10" x14ac:dyDescent="0.2">
      <c r="A28" s="16"/>
    </row>
    <row r="29" spans="1:10" x14ac:dyDescent="0.2">
      <c r="A29" s="16"/>
    </row>
    <row r="30" spans="1:10" x14ac:dyDescent="0.2">
      <c r="A30" s="16"/>
    </row>
    <row r="31" spans="1:10" x14ac:dyDescent="0.2">
      <c r="A31" s="16"/>
    </row>
    <row r="32" spans="1:10" x14ac:dyDescent="0.2">
      <c r="A32" s="16"/>
    </row>
    <row r="33" spans="1:1" x14ac:dyDescent="0.2">
      <c r="A33" s="16"/>
    </row>
    <row r="34" spans="1:1" x14ac:dyDescent="0.2">
      <c r="A34" s="16"/>
    </row>
    <row r="35" spans="1:1" x14ac:dyDescent="0.2">
      <c r="A35" s="16"/>
    </row>
    <row r="36" spans="1:1" x14ac:dyDescent="0.2">
      <c r="A36" s="16"/>
    </row>
    <row r="37" spans="1:1" x14ac:dyDescent="0.2">
      <c r="A37" s="16"/>
    </row>
    <row r="38" spans="1:1" x14ac:dyDescent="0.2">
      <c r="A38" s="16"/>
    </row>
    <row r="39" spans="1:1" x14ac:dyDescent="0.2">
      <c r="A39" s="16"/>
    </row>
    <row r="40" spans="1:1" x14ac:dyDescent="0.2">
      <c r="A40" s="16"/>
    </row>
    <row r="41" spans="1:1" x14ac:dyDescent="0.2">
      <c r="A41" s="16"/>
    </row>
    <row r="42" spans="1:1" x14ac:dyDescent="0.2">
      <c r="A42" s="16"/>
    </row>
    <row r="43" spans="1:1" x14ac:dyDescent="0.2">
      <c r="A43" s="16"/>
    </row>
    <row r="44" spans="1:1" x14ac:dyDescent="0.2">
      <c r="A44" s="16"/>
    </row>
    <row r="45" spans="1:1" x14ac:dyDescent="0.2">
      <c r="A45" s="16"/>
    </row>
    <row r="46" spans="1:1" x14ac:dyDescent="0.2">
      <c r="A46" s="16"/>
    </row>
    <row r="47" spans="1:1" x14ac:dyDescent="0.2">
      <c r="A47" s="16"/>
    </row>
    <row r="48" spans="1:1" x14ac:dyDescent="0.2">
      <c r="A48" s="16"/>
    </row>
    <row r="49" spans="1:1" x14ac:dyDescent="0.2">
      <c r="A49" s="16"/>
    </row>
    <row r="50" spans="1:1" x14ac:dyDescent="0.2">
      <c r="A50" s="16"/>
    </row>
    <row r="51" spans="1:1" x14ac:dyDescent="0.2">
      <c r="A51" s="16"/>
    </row>
    <row r="52" spans="1:1" x14ac:dyDescent="0.2">
      <c r="A52" s="16"/>
    </row>
    <row r="53" spans="1:1" x14ac:dyDescent="0.2">
      <c r="A53" s="16"/>
    </row>
    <row r="54" spans="1:1" x14ac:dyDescent="0.2">
      <c r="A54" s="16"/>
    </row>
    <row r="55" spans="1:1" x14ac:dyDescent="0.2">
      <c r="A55" s="16"/>
    </row>
    <row r="56" spans="1:1" x14ac:dyDescent="0.2">
      <c r="A56" s="16"/>
    </row>
    <row r="57" spans="1:1" x14ac:dyDescent="0.2">
      <c r="A57" s="16"/>
    </row>
    <row r="58" spans="1:1" x14ac:dyDescent="0.2">
      <c r="A58" s="16"/>
    </row>
    <row r="59" spans="1:1" x14ac:dyDescent="0.2">
      <c r="A59" s="16"/>
    </row>
    <row r="60" spans="1:1" x14ac:dyDescent="0.2">
      <c r="A60" s="16"/>
    </row>
    <row r="61" spans="1:1" x14ac:dyDescent="0.2">
      <c r="A61" s="16"/>
    </row>
    <row r="62" spans="1:1" x14ac:dyDescent="0.2">
      <c r="A62" s="16"/>
    </row>
    <row r="63" spans="1:1" x14ac:dyDescent="0.2">
      <c r="A63" s="16"/>
    </row>
    <row r="64" spans="1:1" x14ac:dyDescent="0.2">
      <c r="A64" s="16"/>
    </row>
    <row r="65" spans="1:1" x14ac:dyDescent="0.2">
      <c r="A65" s="16"/>
    </row>
    <row r="66" spans="1:1" x14ac:dyDescent="0.2">
      <c r="A66" s="16"/>
    </row>
    <row r="67" spans="1:1" x14ac:dyDescent="0.2">
      <c r="A67" s="16"/>
    </row>
    <row r="68" spans="1:1" x14ac:dyDescent="0.2">
      <c r="A68" s="16"/>
    </row>
    <row r="69" spans="1:1" x14ac:dyDescent="0.2">
      <c r="A69" s="16"/>
    </row>
    <row r="70" spans="1:1" x14ac:dyDescent="0.2">
      <c r="A70" s="16"/>
    </row>
    <row r="71" spans="1:1" x14ac:dyDescent="0.2">
      <c r="A71" s="16"/>
    </row>
    <row r="72" spans="1:1" x14ac:dyDescent="0.2">
      <c r="A72" s="1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149"/>
  <sheetViews>
    <sheetView zoomScale="31" zoomScaleNormal="56" workbookViewId="0">
      <selection activeCell="G111" sqref="G111"/>
    </sheetView>
  </sheetViews>
  <sheetFormatPr baseColWidth="10" defaultRowHeight="15" x14ac:dyDescent="0.2"/>
  <cols>
    <col min="1" max="1" width="15.33203125" customWidth="1"/>
    <col min="2" max="2" width="14" customWidth="1"/>
    <col min="3" max="3" width="21.83203125" hidden="1" customWidth="1"/>
    <col min="4" max="4" width="21.6640625" hidden="1" customWidth="1"/>
    <col min="5" max="5" width="36.83203125" hidden="1" customWidth="1"/>
    <col min="6" max="6" width="35.5" hidden="1" customWidth="1"/>
    <col min="7" max="8" width="42.1640625" customWidth="1"/>
    <col min="9" max="9" width="28.6640625" customWidth="1"/>
    <col min="10" max="10" width="30.5" customWidth="1"/>
    <col min="11" max="11" width="49.1640625" customWidth="1"/>
    <col min="12" max="17" width="43.83203125" customWidth="1"/>
    <col min="18" max="18" width="11.5" customWidth="1"/>
    <col min="19" max="19" width="9.6640625" customWidth="1"/>
    <col min="20" max="20" width="28.5" customWidth="1"/>
    <col min="21" max="21" width="44.5" customWidth="1"/>
    <col min="22" max="27" width="42.83203125" customWidth="1"/>
  </cols>
  <sheetData>
    <row r="1" spans="1:34" x14ac:dyDescent="0.2">
      <c r="A1" s="45" t="s">
        <v>76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</row>
    <row r="2" spans="1:34" x14ac:dyDescent="0.2">
      <c r="A2" s="1" t="s">
        <v>14</v>
      </c>
      <c r="B2" s="1" t="s">
        <v>50</v>
      </c>
      <c r="C2" s="1" t="s">
        <v>77</v>
      </c>
      <c r="D2" s="1" t="s">
        <v>78</v>
      </c>
      <c r="E2" s="1" t="s">
        <v>79</v>
      </c>
      <c r="F2" s="1" t="s">
        <v>80</v>
      </c>
      <c r="G2" s="1" t="s">
        <v>81</v>
      </c>
      <c r="H2" s="1"/>
      <c r="I2" s="2" t="s">
        <v>82</v>
      </c>
      <c r="J2" s="2" t="s">
        <v>83</v>
      </c>
      <c r="K2" s="2" t="s">
        <v>84</v>
      </c>
      <c r="L2" s="14" t="s">
        <v>85</v>
      </c>
      <c r="M2" s="14"/>
      <c r="N2" s="14"/>
      <c r="O2" s="14"/>
      <c r="P2" s="14"/>
      <c r="Q2" s="14"/>
      <c r="R2" s="14" t="s">
        <v>60</v>
      </c>
      <c r="S2" s="2" t="s">
        <v>86</v>
      </c>
      <c r="T2" s="2" t="s">
        <v>87</v>
      </c>
      <c r="U2" s="2" t="s">
        <v>88</v>
      </c>
      <c r="V2" s="14" t="s">
        <v>89</v>
      </c>
      <c r="W2" s="14"/>
      <c r="X2" s="14"/>
      <c r="Y2" s="14"/>
      <c r="Z2" s="14"/>
      <c r="AA2" s="14"/>
      <c r="AB2" s="1" t="s">
        <v>59</v>
      </c>
      <c r="AC2" s="1" t="s">
        <v>90</v>
      </c>
      <c r="AD2" s="1" t="s">
        <v>91</v>
      </c>
      <c r="AE2" s="1" t="s">
        <v>92</v>
      </c>
      <c r="AF2" s="2" t="s">
        <v>93</v>
      </c>
    </row>
    <row r="3" spans="1:34" x14ac:dyDescent="0.2">
      <c r="A3" s="16">
        <v>44485</v>
      </c>
      <c r="B3">
        <v>0</v>
      </c>
      <c r="C3">
        <v>20</v>
      </c>
      <c r="D3">
        <v>810.06</v>
      </c>
      <c r="E3">
        <v>4714.8</v>
      </c>
      <c r="F3">
        <v>4714.8</v>
      </c>
      <c r="G3">
        <f>(F3-E3)</f>
        <v>0</v>
      </c>
      <c r="H3">
        <f>(G3/2)</f>
        <v>0</v>
      </c>
      <c r="I3">
        <f>G3</f>
        <v>0</v>
      </c>
      <c r="J3">
        <f>(I3*1000)</f>
        <v>0</v>
      </c>
      <c r="K3" s="8">
        <f>((D3*J3)/((273.15+C3)*760))*273.15</f>
        <v>0</v>
      </c>
      <c r="L3" s="8">
        <f>(K3/1000)</f>
        <v>0</v>
      </c>
      <c r="M3" s="8"/>
      <c r="N3" s="8"/>
      <c r="O3" s="8"/>
      <c r="P3" s="8"/>
      <c r="Q3" s="8">
        <f>AVERAGE(L3,L79)</f>
        <v>0</v>
      </c>
      <c r="R3">
        <v>0</v>
      </c>
      <c r="S3">
        <f t="shared" ref="S3:S11" si="0">(G3*R3)*10</f>
        <v>0</v>
      </c>
      <c r="T3">
        <f>S3</f>
        <v>0</v>
      </c>
      <c r="U3" s="8">
        <f>((D3*T3)/((273.15+C3)*760))*273.15</f>
        <v>0</v>
      </c>
      <c r="V3" s="8">
        <f>(U3/1000)</f>
        <v>0</v>
      </c>
      <c r="W3" s="8">
        <v>0</v>
      </c>
      <c r="X3" s="8"/>
      <c r="Y3" s="8">
        <f>(W3/2)</f>
        <v>0</v>
      </c>
      <c r="Z3" s="8">
        <f t="shared" ref="Z3:Z11" si="1">AVERAGE(V3,V79)</f>
        <v>0</v>
      </c>
      <c r="AA3" s="8">
        <f>(Z3/2)</f>
        <v>0</v>
      </c>
      <c r="AB3">
        <v>99.7</v>
      </c>
      <c r="AC3" s="21">
        <v>0.2</v>
      </c>
      <c r="AD3">
        <v>0</v>
      </c>
      <c r="AE3" t="s">
        <v>94</v>
      </c>
      <c r="AF3" s="22">
        <f t="shared" ref="AF3:AF11" si="2">SUM(R3,AB3,AC3,AD3)</f>
        <v>99.9</v>
      </c>
      <c r="AG3">
        <f>AVERAGE(R3:R67)</f>
        <v>22.4</v>
      </c>
    </row>
    <row r="4" spans="1:34" x14ac:dyDescent="0.2">
      <c r="A4" s="16">
        <v>44487</v>
      </c>
      <c r="B4">
        <v>2</v>
      </c>
      <c r="C4">
        <v>19</v>
      </c>
      <c r="D4">
        <v>809.1</v>
      </c>
      <c r="E4">
        <v>4714.8</v>
      </c>
      <c r="F4">
        <v>4714.8</v>
      </c>
      <c r="G4">
        <f t="shared" ref="G4:G24" si="3">(F4-E4)</f>
        <v>0</v>
      </c>
      <c r="H4">
        <f t="shared" ref="H4:H12" si="4">(G4/2)</f>
        <v>0</v>
      </c>
      <c r="I4">
        <f>(I3+G4)+(F4-E4)</f>
        <v>0</v>
      </c>
      <c r="J4">
        <f t="shared" ref="J4:J20" si="5">(I4*1000)</f>
        <v>0</v>
      </c>
      <c r="K4" s="8">
        <f>((D4*J4)/((273.15+C4)*760))*273.15</f>
        <v>0</v>
      </c>
      <c r="L4" s="8">
        <f>(K4/1000)</f>
        <v>0</v>
      </c>
      <c r="M4" s="8"/>
      <c r="N4" s="8"/>
      <c r="O4" s="8"/>
      <c r="P4" s="8"/>
      <c r="Q4" s="8">
        <f t="shared" ref="Q4:Q11" si="6">AVERAGE(L4,L80)</f>
        <v>0</v>
      </c>
      <c r="R4">
        <v>6.3</v>
      </c>
      <c r="S4">
        <f t="shared" si="0"/>
        <v>0</v>
      </c>
      <c r="T4">
        <f>T3+S4</f>
        <v>0</v>
      </c>
      <c r="U4" s="8">
        <f>((D4*T4)/((273.15+C4)*760))*273.15</f>
        <v>0</v>
      </c>
      <c r="V4" s="8">
        <f>(U4/1000)</f>
        <v>0</v>
      </c>
      <c r="W4" s="8">
        <f>(V4-V3)</f>
        <v>0</v>
      </c>
      <c r="X4" s="8"/>
      <c r="Y4" s="8">
        <f t="shared" ref="Y4:Y11" si="7">(W4/2)</f>
        <v>0</v>
      </c>
      <c r="Z4" s="8">
        <f t="shared" si="1"/>
        <v>0</v>
      </c>
      <c r="AA4" s="8">
        <f t="shared" ref="AA4:AA11" si="8">(Z4/2)</f>
        <v>0</v>
      </c>
      <c r="AB4">
        <v>97.5</v>
      </c>
      <c r="AC4">
        <v>0.1</v>
      </c>
      <c r="AD4">
        <v>0</v>
      </c>
      <c r="AE4" t="s">
        <v>94</v>
      </c>
      <c r="AF4" s="22">
        <f t="shared" si="2"/>
        <v>103.89999999999999</v>
      </c>
    </row>
    <row r="5" spans="1:34" x14ac:dyDescent="0.2">
      <c r="A5" s="16">
        <v>44489</v>
      </c>
      <c r="B5">
        <v>4</v>
      </c>
      <c r="C5">
        <v>19</v>
      </c>
      <c r="D5">
        <v>768.06</v>
      </c>
      <c r="E5">
        <v>4714.8</v>
      </c>
      <c r="F5">
        <v>4714.8</v>
      </c>
      <c r="G5">
        <f>(F5-E5)</f>
        <v>0</v>
      </c>
      <c r="H5">
        <f t="shared" si="4"/>
        <v>0</v>
      </c>
      <c r="I5">
        <f>(I4+G5)+(F5-E5)</f>
        <v>0</v>
      </c>
      <c r="J5">
        <f>(I5*1000)</f>
        <v>0</v>
      </c>
      <c r="K5" s="8">
        <f>((D5*J5)/((273.15+C5)*760))*273.15</f>
        <v>0</v>
      </c>
      <c r="L5" s="8">
        <f>(K5/1000)</f>
        <v>0</v>
      </c>
      <c r="M5" s="8"/>
      <c r="N5" s="8"/>
      <c r="O5" s="8"/>
      <c r="P5" s="8"/>
      <c r="Q5" s="8">
        <f>AVERAGE(L5,L81)</f>
        <v>0</v>
      </c>
      <c r="R5">
        <v>16.899999999999999</v>
      </c>
      <c r="S5">
        <f t="shared" si="0"/>
        <v>0</v>
      </c>
      <c r="T5">
        <f t="shared" ref="T5:T11" si="9">T4+S5</f>
        <v>0</v>
      </c>
      <c r="U5" s="8">
        <f t="shared" ref="U5:U11" si="10">((D5*T5)/((273.15+C5)*760))*273.15</f>
        <v>0</v>
      </c>
      <c r="V5" s="8">
        <f t="shared" ref="V5:V11" si="11">(U5/1000)</f>
        <v>0</v>
      </c>
      <c r="W5" s="8">
        <f t="shared" ref="W5:W11" si="12">(V5-V4)</f>
        <v>0</v>
      </c>
      <c r="X5" s="8"/>
      <c r="Y5" s="8">
        <f t="shared" si="7"/>
        <v>0</v>
      </c>
      <c r="Z5" s="8">
        <f t="shared" si="1"/>
        <v>0</v>
      </c>
      <c r="AA5" s="8">
        <f t="shared" si="8"/>
        <v>0</v>
      </c>
      <c r="AB5">
        <v>96.1</v>
      </c>
      <c r="AC5">
        <v>0.2</v>
      </c>
      <c r="AD5">
        <v>0</v>
      </c>
      <c r="AE5" t="s">
        <v>94</v>
      </c>
      <c r="AF5" s="22">
        <f t="shared" si="2"/>
        <v>113.2</v>
      </c>
    </row>
    <row r="6" spans="1:34" x14ac:dyDescent="0.2">
      <c r="A6" s="16">
        <v>44491</v>
      </c>
      <c r="B6">
        <v>6</v>
      </c>
      <c r="C6">
        <v>21</v>
      </c>
      <c r="D6">
        <v>774.51</v>
      </c>
      <c r="E6">
        <v>4714.8</v>
      </c>
      <c r="F6">
        <v>4714.8</v>
      </c>
      <c r="G6">
        <f t="shared" si="3"/>
        <v>0</v>
      </c>
      <c r="H6">
        <f t="shared" si="4"/>
        <v>0</v>
      </c>
      <c r="I6">
        <f>(I5+G6)+(F6-E6)</f>
        <v>0</v>
      </c>
      <c r="J6">
        <f t="shared" si="5"/>
        <v>0</v>
      </c>
      <c r="K6" s="8">
        <f t="shared" ref="K6:K20" si="13">((D6*J6)/((273.15+C6)*760))*273.15</f>
        <v>0</v>
      </c>
      <c r="L6" s="8">
        <f t="shared" ref="L6:L20" si="14">(K6/1000)</f>
        <v>0</v>
      </c>
      <c r="M6" s="8"/>
      <c r="N6" s="8"/>
      <c r="O6" s="8"/>
      <c r="P6" s="8"/>
      <c r="Q6" s="8">
        <f t="shared" si="6"/>
        <v>0</v>
      </c>
      <c r="R6">
        <v>19.7</v>
      </c>
      <c r="S6">
        <f t="shared" si="0"/>
        <v>0</v>
      </c>
      <c r="T6">
        <f t="shared" si="9"/>
        <v>0</v>
      </c>
      <c r="U6" s="8">
        <f t="shared" si="10"/>
        <v>0</v>
      </c>
      <c r="V6" s="8">
        <f>(U6/1000)</f>
        <v>0</v>
      </c>
      <c r="W6" s="8">
        <f t="shared" si="12"/>
        <v>0</v>
      </c>
      <c r="X6" s="8"/>
      <c r="Y6" s="8">
        <f t="shared" si="7"/>
        <v>0</v>
      </c>
      <c r="Z6" s="8">
        <f t="shared" si="1"/>
        <v>0</v>
      </c>
      <c r="AA6" s="8">
        <f t="shared" si="8"/>
        <v>0</v>
      </c>
      <c r="AB6">
        <v>93.1</v>
      </c>
      <c r="AC6">
        <v>1</v>
      </c>
      <c r="AD6">
        <v>0.3</v>
      </c>
      <c r="AE6">
        <v>3253</v>
      </c>
      <c r="AF6" s="22">
        <f t="shared" si="2"/>
        <v>114.1</v>
      </c>
    </row>
    <row r="7" spans="1:34" x14ac:dyDescent="0.2">
      <c r="A7" s="16">
        <v>44494</v>
      </c>
      <c r="B7">
        <v>9</v>
      </c>
      <c r="C7">
        <v>21.5</v>
      </c>
      <c r="D7">
        <v>769.56</v>
      </c>
      <c r="E7">
        <v>4714.8</v>
      </c>
      <c r="F7">
        <v>4715.8999999999996</v>
      </c>
      <c r="G7">
        <f t="shared" si="3"/>
        <v>1.0999999999994543</v>
      </c>
      <c r="H7">
        <f t="shared" si="4"/>
        <v>0.54999999999972715</v>
      </c>
      <c r="I7">
        <f>(I6+G7)+(F7-E7)</f>
        <v>2.1999999999989086</v>
      </c>
      <c r="J7">
        <f t="shared" si="5"/>
        <v>2199.9999999989086</v>
      </c>
      <c r="K7" s="8">
        <f t="shared" si="13"/>
        <v>2065.1249511006395</v>
      </c>
      <c r="L7" s="8">
        <f t="shared" si="14"/>
        <v>2.0651249511006395</v>
      </c>
      <c r="M7" s="8"/>
      <c r="N7" s="8"/>
      <c r="O7" s="8"/>
      <c r="P7" s="8"/>
      <c r="Q7" s="8">
        <f t="shared" si="6"/>
        <v>1.9712556351419852</v>
      </c>
      <c r="R7">
        <v>20.2</v>
      </c>
      <c r="S7">
        <f t="shared" si="0"/>
        <v>222.19999999988974</v>
      </c>
      <c r="T7">
        <f t="shared" si="9"/>
        <v>222.19999999988974</v>
      </c>
      <c r="U7" s="8">
        <f t="shared" si="10"/>
        <v>208.57762006116454</v>
      </c>
      <c r="V7" s="8">
        <f t="shared" si="11"/>
        <v>0.20857762006116454</v>
      </c>
      <c r="W7" s="8">
        <f t="shared" si="12"/>
        <v>0.20857762006116454</v>
      </c>
      <c r="X7" s="8"/>
      <c r="Y7" s="8">
        <f t="shared" si="7"/>
        <v>0.10428881003058227</v>
      </c>
      <c r="Z7" s="8">
        <f t="shared" si="1"/>
        <v>0.19487269993117798</v>
      </c>
      <c r="AA7" s="8">
        <f t="shared" si="8"/>
        <v>9.7436349965588989E-2</v>
      </c>
      <c r="AB7">
        <v>87.6</v>
      </c>
      <c r="AC7">
        <v>1.3</v>
      </c>
      <c r="AD7">
        <v>5.0999999999999996</v>
      </c>
      <c r="AE7">
        <v>2801</v>
      </c>
      <c r="AF7" s="22">
        <f t="shared" si="2"/>
        <v>114.19999999999999</v>
      </c>
    </row>
    <row r="8" spans="1:34" x14ac:dyDescent="0.2">
      <c r="A8" s="16">
        <v>44496</v>
      </c>
      <c r="B8">
        <v>11</v>
      </c>
      <c r="C8">
        <v>19.8</v>
      </c>
      <c r="D8">
        <v>768.81</v>
      </c>
      <c r="E8">
        <v>4715.8999999999996</v>
      </c>
      <c r="F8">
        <v>4721.2</v>
      </c>
      <c r="G8">
        <f t="shared" si="3"/>
        <v>5.3000000000001819</v>
      </c>
      <c r="H8">
        <f t="shared" si="4"/>
        <v>2.6500000000000909</v>
      </c>
      <c r="I8">
        <f t="shared" ref="I8" si="15">(I7+G8)+(F8-E8)</f>
        <v>12.799999999999272</v>
      </c>
      <c r="J8">
        <f t="shared" si="5"/>
        <v>12799.999999999272</v>
      </c>
      <c r="K8" s="8">
        <f t="shared" si="13"/>
        <v>12073.219694396596</v>
      </c>
      <c r="L8" s="8">
        <f t="shared" si="14"/>
        <v>12.073219694396595</v>
      </c>
      <c r="M8" s="8"/>
      <c r="N8" s="8"/>
      <c r="O8" s="8"/>
      <c r="P8" s="8"/>
      <c r="Q8" s="8">
        <f t="shared" si="6"/>
        <v>11.695931578947024</v>
      </c>
      <c r="R8">
        <v>26.1</v>
      </c>
      <c r="S8">
        <f>(G8*R8)*10</f>
        <v>1383.3000000000475</v>
      </c>
      <c r="T8">
        <f t="shared" si="9"/>
        <v>1605.4999999999372</v>
      </c>
      <c r="U8" s="8">
        <f t="shared" si="10"/>
        <v>1514.3401733870373</v>
      </c>
      <c r="V8" s="8">
        <f t="shared" si="11"/>
        <v>1.5143401733870374</v>
      </c>
      <c r="W8" s="8">
        <f t="shared" si="12"/>
        <v>1.3057625533258728</v>
      </c>
      <c r="X8" s="8"/>
      <c r="Y8" s="8">
        <f t="shared" si="7"/>
        <v>0.65288127666293638</v>
      </c>
      <c r="Z8" s="8">
        <f t="shared" si="1"/>
        <v>1.4447776771009888</v>
      </c>
      <c r="AA8" s="8">
        <f t="shared" si="8"/>
        <v>0.72238883855049441</v>
      </c>
      <c r="AB8">
        <v>71.8</v>
      </c>
      <c r="AC8">
        <v>2.1</v>
      </c>
      <c r="AD8">
        <v>0</v>
      </c>
      <c r="AE8">
        <v>1217</v>
      </c>
      <c r="AF8" s="22">
        <f t="shared" si="2"/>
        <v>100</v>
      </c>
    </row>
    <row r="9" spans="1:34" x14ac:dyDescent="0.2">
      <c r="A9" s="16">
        <v>44498</v>
      </c>
      <c r="B9">
        <v>13</v>
      </c>
      <c r="C9">
        <v>18.5</v>
      </c>
      <c r="D9">
        <v>767.35</v>
      </c>
      <c r="E9">
        <v>4721.2</v>
      </c>
      <c r="F9">
        <v>4726.3999999999996</v>
      </c>
      <c r="G9">
        <f>(F9-E9)</f>
        <v>5.1999999999998181</v>
      </c>
      <c r="H9">
        <f>(G9/2)</f>
        <v>2.5999999999999091</v>
      </c>
      <c r="I9">
        <f t="shared" ref="I9:I14" si="16">(I8+G9)+(F9-E9)</f>
        <v>23.199999999998909</v>
      </c>
      <c r="J9">
        <f t="shared" si="5"/>
        <v>23199.999999998909</v>
      </c>
      <c r="K9" s="8">
        <f t="shared" si="13"/>
        <v>21938.50928925159</v>
      </c>
      <c r="L9" s="8">
        <f t="shared" si="14"/>
        <v>21.938509289251588</v>
      </c>
      <c r="M9" s="8"/>
      <c r="N9" s="8"/>
      <c r="O9" s="8"/>
      <c r="P9" s="8"/>
      <c r="Q9" s="8">
        <f t="shared" si="6"/>
        <v>21.371134049012813</v>
      </c>
      <c r="R9">
        <v>32.700000000000003</v>
      </c>
      <c r="S9">
        <f>(G9*R9)*10</f>
        <v>1700.3999999999407</v>
      </c>
      <c r="T9">
        <f t="shared" si="9"/>
        <v>3305.8999999998778</v>
      </c>
      <c r="U9" s="8">
        <f t="shared" si="10"/>
        <v>3126.1430111783429</v>
      </c>
      <c r="V9" s="8">
        <f>(U9/1000)</f>
        <v>3.126143011178343</v>
      </c>
      <c r="W9" s="8">
        <f>(V9-V8)</f>
        <v>1.6118028377913056</v>
      </c>
      <c r="X9" s="8"/>
      <c r="Y9" s="8">
        <f t="shared" si="7"/>
        <v>0.80590141889565281</v>
      </c>
      <c r="Z9" s="8">
        <f t="shared" si="1"/>
        <v>2.9663795997810203</v>
      </c>
      <c r="AA9" s="8">
        <f t="shared" si="8"/>
        <v>1.4831897998905101</v>
      </c>
      <c r="AB9">
        <v>50</v>
      </c>
      <c r="AC9">
        <v>0.4</v>
      </c>
      <c r="AD9">
        <v>0</v>
      </c>
      <c r="AE9">
        <v>925</v>
      </c>
      <c r="AF9" s="22">
        <f t="shared" si="2"/>
        <v>83.100000000000009</v>
      </c>
      <c r="AH9">
        <f>AVERAGE(R3:R44)</f>
        <v>22.4</v>
      </c>
    </row>
    <row r="10" spans="1:34" x14ac:dyDescent="0.2">
      <c r="A10" s="16">
        <v>44501</v>
      </c>
      <c r="B10">
        <v>16</v>
      </c>
      <c r="C10">
        <v>24.2</v>
      </c>
      <c r="D10">
        <v>767.31</v>
      </c>
      <c r="E10">
        <v>4726.3999999999996</v>
      </c>
      <c r="F10">
        <v>4731.3999999999996</v>
      </c>
      <c r="G10">
        <f t="shared" si="3"/>
        <v>5</v>
      </c>
      <c r="H10">
        <f>(G10/2)</f>
        <v>2.5</v>
      </c>
      <c r="I10">
        <f t="shared" si="16"/>
        <v>33.199999999998909</v>
      </c>
      <c r="J10">
        <f t="shared" si="5"/>
        <v>33199.999999998909</v>
      </c>
      <c r="K10" s="8">
        <f t="shared" si="13"/>
        <v>30791.341586645947</v>
      </c>
      <c r="L10" s="8">
        <f t="shared" si="14"/>
        <v>30.791341586645949</v>
      </c>
      <c r="M10" s="8"/>
      <c r="N10" s="8"/>
      <c r="O10" s="8"/>
      <c r="P10" s="8"/>
      <c r="Q10" s="8">
        <f>AVERAGE(L10,L86)</f>
        <v>30.420361567530271</v>
      </c>
      <c r="R10">
        <v>37.1</v>
      </c>
      <c r="S10">
        <f t="shared" si="0"/>
        <v>1855</v>
      </c>
      <c r="T10">
        <f t="shared" si="9"/>
        <v>5160.8999999998778</v>
      </c>
      <c r="U10" s="8">
        <f t="shared" si="10"/>
        <v>4786.4769516422448</v>
      </c>
      <c r="V10" s="8">
        <f t="shared" si="11"/>
        <v>4.7864769516422445</v>
      </c>
      <c r="W10" s="8">
        <f>(V10-V9)</f>
        <v>1.6603339404639015</v>
      </c>
      <c r="X10" s="8"/>
      <c r="Y10" s="8">
        <f t="shared" si="7"/>
        <v>0.83016697023195074</v>
      </c>
      <c r="Z10" s="8">
        <f t="shared" si="1"/>
        <v>4.6497244420955894</v>
      </c>
      <c r="AA10" s="8">
        <f t="shared" si="8"/>
        <v>2.3248622210477947</v>
      </c>
      <c r="AB10">
        <v>50.3</v>
      </c>
      <c r="AC10">
        <v>0.3</v>
      </c>
      <c r="AD10">
        <v>0</v>
      </c>
      <c r="AE10">
        <v>1105</v>
      </c>
      <c r="AF10" s="22">
        <f t="shared" si="2"/>
        <v>87.7</v>
      </c>
    </row>
    <row r="11" spans="1:34" x14ac:dyDescent="0.2">
      <c r="A11" s="16">
        <v>44503</v>
      </c>
      <c r="B11">
        <v>18</v>
      </c>
      <c r="C11">
        <v>20.5</v>
      </c>
      <c r="D11">
        <v>769.56</v>
      </c>
      <c r="E11">
        <v>4731.3999999999996</v>
      </c>
      <c r="F11">
        <v>4736.3</v>
      </c>
      <c r="G11">
        <f t="shared" si="3"/>
        <v>4.9000000000005457</v>
      </c>
      <c r="H11">
        <f t="shared" si="4"/>
        <v>2.4500000000002728</v>
      </c>
      <c r="I11">
        <f t="shared" si="16"/>
        <v>43</v>
      </c>
      <c r="J11">
        <f t="shared" si="5"/>
        <v>43000</v>
      </c>
      <c r="K11" s="8">
        <f t="shared" si="13"/>
        <v>40501.261356609641</v>
      </c>
      <c r="L11" s="8">
        <f t="shared" si="14"/>
        <v>40.501261356609639</v>
      </c>
      <c r="M11" s="8"/>
      <c r="N11" s="8"/>
      <c r="O11" s="8"/>
      <c r="P11" s="8"/>
      <c r="Q11" s="8">
        <f t="shared" si="6"/>
        <v>40.407072376710417</v>
      </c>
      <c r="R11">
        <v>42.6</v>
      </c>
      <c r="S11">
        <f t="shared" si="0"/>
        <v>2087.4000000002325</v>
      </c>
      <c r="T11">
        <f t="shared" si="9"/>
        <v>7248.3000000001102</v>
      </c>
      <c r="U11" s="8">
        <f t="shared" si="10"/>
        <v>6827.0998300260035</v>
      </c>
      <c r="V11" s="8">
        <f t="shared" si="11"/>
        <v>6.8270998300260031</v>
      </c>
      <c r="W11" s="8">
        <f t="shared" si="12"/>
        <v>2.0406228783837586</v>
      </c>
      <c r="X11" s="8"/>
      <c r="Y11" s="8">
        <f t="shared" si="7"/>
        <v>1.0203114391918793</v>
      </c>
      <c r="Z11" s="8">
        <f t="shared" si="1"/>
        <v>6.7484049373202311</v>
      </c>
      <c r="AA11" s="8">
        <f t="shared" si="8"/>
        <v>3.3742024686601155</v>
      </c>
      <c r="AB11">
        <v>47.4</v>
      </c>
      <c r="AC11">
        <v>0.1</v>
      </c>
      <c r="AD11">
        <v>0</v>
      </c>
      <c r="AE11">
        <v>1417</v>
      </c>
      <c r="AF11" s="22">
        <f t="shared" si="2"/>
        <v>90.1</v>
      </c>
    </row>
    <row r="12" spans="1:34" x14ac:dyDescent="0.2">
      <c r="A12" s="16">
        <v>44505</v>
      </c>
      <c r="B12">
        <v>20</v>
      </c>
      <c r="C12">
        <v>18</v>
      </c>
      <c r="D12">
        <v>769.56</v>
      </c>
      <c r="E12">
        <v>4736.3</v>
      </c>
      <c r="F12">
        <v>4741.3</v>
      </c>
      <c r="G12">
        <f t="shared" si="3"/>
        <v>5</v>
      </c>
      <c r="H12">
        <f t="shared" si="4"/>
        <v>2.5</v>
      </c>
      <c r="I12">
        <f t="shared" si="16"/>
        <v>53</v>
      </c>
      <c r="J12">
        <f t="shared" si="5"/>
        <v>53000</v>
      </c>
      <c r="K12" s="8">
        <f t="shared" si="13"/>
        <v>50348.805743105833</v>
      </c>
      <c r="L12" s="8">
        <f t="shared" si="14"/>
        <v>50.348805743105835</v>
      </c>
      <c r="M12" s="8"/>
      <c r="N12" s="8"/>
      <c r="O12" s="8"/>
      <c r="P12" s="8"/>
      <c r="Q12" s="8"/>
      <c r="U12" s="8"/>
      <c r="V12" s="8"/>
      <c r="W12" s="8"/>
      <c r="X12" s="8"/>
      <c r="Y12" s="8"/>
      <c r="Z12" s="8"/>
      <c r="AA12" s="8"/>
      <c r="AF12" s="22"/>
    </row>
    <row r="13" spans="1:34" x14ac:dyDescent="0.2">
      <c r="A13" s="16">
        <v>44508</v>
      </c>
      <c r="B13">
        <v>23</v>
      </c>
      <c r="C13">
        <v>19</v>
      </c>
      <c r="D13">
        <v>769.56</v>
      </c>
      <c r="E13">
        <v>4741.3</v>
      </c>
      <c r="F13">
        <v>4746.6000000000004</v>
      </c>
      <c r="G13">
        <f t="shared" si="3"/>
        <v>5.3000000000001819</v>
      </c>
      <c r="H13">
        <f t="shared" ref="H13:H24" si="17">(G13/2)</f>
        <v>2.6500000000000909</v>
      </c>
      <c r="I13">
        <f t="shared" si="16"/>
        <v>63.600000000000364</v>
      </c>
      <c r="J13">
        <f t="shared" si="5"/>
        <v>63600.000000000364</v>
      </c>
      <c r="K13" s="8">
        <f t="shared" si="13"/>
        <v>60211.760227713217</v>
      </c>
      <c r="L13" s="8">
        <f t="shared" si="14"/>
        <v>60.211760227713221</v>
      </c>
      <c r="M13" s="8"/>
      <c r="N13" s="8"/>
      <c r="O13" s="8"/>
      <c r="P13" s="8"/>
      <c r="Q13" s="8"/>
      <c r="U13" s="8"/>
      <c r="V13" s="8"/>
      <c r="W13" s="8"/>
      <c r="X13" s="8"/>
      <c r="Y13" s="8"/>
      <c r="Z13" s="8"/>
      <c r="AA13" s="8"/>
      <c r="AF13" s="22"/>
    </row>
    <row r="14" spans="1:34" x14ac:dyDescent="0.2">
      <c r="A14" s="16">
        <v>44510</v>
      </c>
      <c r="B14">
        <v>25</v>
      </c>
      <c r="C14">
        <v>23</v>
      </c>
      <c r="D14">
        <v>769.56</v>
      </c>
      <c r="E14">
        <v>4746.6000000000004</v>
      </c>
      <c r="F14">
        <v>4750.8</v>
      </c>
      <c r="G14">
        <f t="shared" si="3"/>
        <v>4.1999999999998181</v>
      </c>
      <c r="H14">
        <f t="shared" si="17"/>
        <v>2.0999999999999091</v>
      </c>
      <c r="I14">
        <f t="shared" si="16"/>
        <v>72</v>
      </c>
      <c r="J14">
        <f t="shared" si="5"/>
        <v>72000</v>
      </c>
      <c r="K14" s="8">
        <f t="shared" si="13"/>
        <v>67243.58481210623</v>
      </c>
      <c r="L14" s="8">
        <f t="shared" si="14"/>
        <v>67.243584812106235</v>
      </c>
      <c r="M14" s="8"/>
      <c r="N14" s="8"/>
      <c r="O14" s="8"/>
      <c r="P14" s="8"/>
      <c r="Q14" s="8"/>
      <c r="U14" s="8"/>
      <c r="V14" s="8"/>
      <c r="W14" s="8"/>
      <c r="X14" s="8"/>
      <c r="Y14" s="8"/>
      <c r="Z14" s="8"/>
      <c r="AA14" s="8"/>
      <c r="AF14" s="22"/>
    </row>
    <row r="15" spans="1:34" x14ac:dyDescent="0.2">
      <c r="A15" s="16">
        <v>44512</v>
      </c>
      <c r="B15">
        <v>27</v>
      </c>
      <c r="C15">
        <v>19</v>
      </c>
      <c r="D15">
        <v>769.56</v>
      </c>
      <c r="E15">
        <v>4750.8</v>
      </c>
      <c r="F15">
        <v>4754.8</v>
      </c>
      <c r="G15">
        <f t="shared" si="3"/>
        <v>4</v>
      </c>
      <c r="H15">
        <f t="shared" si="17"/>
        <v>2</v>
      </c>
      <c r="I15">
        <f t="shared" ref="I15:I24" si="18">(I14+G15)+(F15-E15)</f>
        <v>80</v>
      </c>
      <c r="J15">
        <f t="shared" si="5"/>
        <v>80000</v>
      </c>
      <c r="K15" s="8">
        <f t="shared" si="13"/>
        <v>75738.063179513047</v>
      </c>
      <c r="L15" s="8">
        <f t="shared" si="14"/>
        <v>75.738063179513048</v>
      </c>
      <c r="M15" s="8"/>
      <c r="N15" s="8"/>
      <c r="O15" s="8"/>
      <c r="P15" s="8"/>
      <c r="Q15" s="8"/>
      <c r="U15" s="8"/>
      <c r="V15" s="8"/>
      <c r="W15" s="8"/>
      <c r="X15" s="8"/>
      <c r="Y15" s="8"/>
      <c r="Z15" s="8"/>
      <c r="AA15" s="8"/>
      <c r="AF15" s="22"/>
    </row>
    <row r="16" spans="1:34" x14ac:dyDescent="0.2">
      <c r="A16" s="16">
        <v>44516</v>
      </c>
      <c r="B16">
        <v>31</v>
      </c>
      <c r="C16">
        <v>18</v>
      </c>
      <c r="D16">
        <v>769.56</v>
      </c>
      <c r="E16">
        <v>4754.8</v>
      </c>
      <c r="F16">
        <v>4758.8</v>
      </c>
      <c r="G16">
        <f t="shared" si="3"/>
        <v>4</v>
      </c>
      <c r="H16">
        <f t="shared" si="17"/>
        <v>2</v>
      </c>
      <c r="I16">
        <f t="shared" si="18"/>
        <v>88</v>
      </c>
      <c r="J16">
        <f t="shared" si="5"/>
        <v>88000</v>
      </c>
      <c r="K16" s="8">
        <f t="shared" si="13"/>
        <v>83598.017082892708</v>
      </c>
      <c r="L16" s="8">
        <f t="shared" si="14"/>
        <v>83.59801708289271</v>
      </c>
      <c r="M16" s="8"/>
      <c r="N16" s="8"/>
      <c r="O16" s="8"/>
      <c r="P16" s="8"/>
      <c r="Q16" s="8"/>
      <c r="U16" s="8"/>
      <c r="V16" s="8"/>
      <c r="W16" s="8"/>
      <c r="X16" s="8"/>
      <c r="Y16" s="8"/>
      <c r="Z16" s="8"/>
      <c r="AA16" s="8"/>
      <c r="AF16" s="22"/>
    </row>
    <row r="17" spans="1:32" x14ac:dyDescent="0.2">
      <c r="A17" s="16">
        <v>44518</v>
      </c>
      <c r="B17">
        <v>33</v>
      </c>
      <c r="C17">
        <v>19</v>
      </c>
      <c r="D17">
        <v>769.56</v>
      </c>
      <c r="E17">
        <v>4758.8</v>
      </c>
      <c r="F17">
        <v>4763.3</v>
      </c>
      <c r="G17">
        <f t="shared" si="3"/>
        <v>4.5</v>
      </c>
      <c r="H17">
        <f t="shared" si="17"/>
        <v>2.25</v>
      </c>
      <c r="I17">
        <f t="shared" si="18"/>
        <v>97</v>
      </c>
      <c r="J17">
        <f t="shared" si="5"/>
        <v>97000</v>
      </c>
      <c r="K17" s="8">
        <f t="shared" si="13"/>
        <v>91832.401605159583</v>
      </c>
      <c r="L17" s="8">
        <f t="shared" si="14"/>
        <v>91.832401605159589</v>
      </c>
      <c r="M17" s="8"/>
      <c r="N17" s="8"/>
      <c r="O17" s="8"/>
      <c r="P17" s="8"/>
      <c r="Q17" s="8"/>
      <c r="U17" s="8"/>
      <c r="V17" s="8"/>
      <c r="W17" s="8"/>
      <c r="X17" s="8"/>
      <c r="Y17" s="8"/>
      <c r="Z17" s="8"/>
      <c r="AA17" s="8"/>
      <c r="AF17" s="22"/>
    </row>
    <row r="18" spans="1:32" x14ac:dyDescent="0.2">
      <c r="A18" s="16">
        <v>44522</v>
      </c>
      <c r="B18">
        <v>37</v>
      </c>
      <c r="C18">
        <v>20</v>
      </c>
      <c r="D18">
        <v>769.56</v>
      </c>
      <c r="E18">
        <v>4763.3</v>
      </c>
      <c r="F18">
        <v>4767.2</v>
      </c>
      <c r="G18">
        <f t="shared" si="3"/>
        <v>3.8999999999996362</v>
      </c>
      <c r="H18">
        <f t="shared" si="17"/>
        <v>1.9499999999998181</v>
      </c>
      <c r="I18">
        <f t="shared" si="18"/>
        <v>104.79999999999927</v>
      </c>
      <c r="J18">
        <f t="shared" si="5"/>
        <v>104799.99999999927</v>
      </c>
      <c r="K18" s="8">
        <f t="shared" si="13"/>
        <v>98878.411928507252</v>
      </c>
      <c r="L18" s="8">
        <f t="shared" si="14"/>
        <v>98.878411928507248</v>
      </c>
      <c r="M18" s="8"/>
      <c r="N18" s="8"/>
      <c r="O18" s="8"/>
      <c r="P18" s="8"/>
      <c r="Q18" s="8"/>
      <c r="U18" s="8"/>
      <c r="V18" s="8"/>
      <c r="W18" s="8"/>
      <c r="X18" s="8"/>
      <c r="Y18" s="8"/>
      <c r="Z18" s="8"/>
      <c r="AA18" s="8"/>
      <c r="AF18" s="22"/>
    </row>
    <row r="19" spans="1:32" x14ac:dyDescent="0.2">
      <c r="A19" s="16">
        <v>44524</v>
      </c>
      <c r="B19">
        <v>39</v>
      </c>
      <c r="C19">
        <v>20</v>
      </c>
      <c r="D19">
        <v>769.56</v>
      </c>
      <c r="E19">
        <v>4767.2</v>
      </c>
      <c r="F19">
        <v>4771.2</v>
      </c>
      <c r="G19">
        <f t="shared" si="3"/>
        <v>4</v>
      </c>
      <c r="H19">
        <f t="shared" si="17"/>
        <v>2</v>
      </c>
      <c r="I19">
        <f t="shared" si="18"/>
        <v>112.79999999999927</v>
      </c>
      <c r="J19">
        <f t="shared" si="5"/>
        <v>112799.99999999927</v>
      </c>
      <c r="K19" s="8">
        <f t="shared" si="13"/>
        <v>106426.38230472924</v>
      </c>
      <c r="L19" s="8">
        <f t="shared" si="14"/>
        <v>106.42638230472924</v>
      </c>
      <c r="M19" s="8"/>
      <c r="N19" s="8"/>
      <c r="O19" s="8"/>
      <c r="P19" s="8"/>
      <c r="Q19" s="8"/>
      <c r="U19" s="8"/>
      <c r="V19" s="8"/>
      <c r="W19" s="8"/>
      <c r="X19" s="8"/>
      <c r="Y19" s="8"/>
      <c r="Z19" s="8"/>
      <c r="AA19" s="8"/>
      <c r="AF19" s="22"/>
    </row>
    <row r="20" spans="1:32" x14ac:dyDescent="0.2">
      <c r="A20" s="16">
        <v>44526</v>
      </c>
      <c r="B20">
        <v>41</v>
      </c>
      <c r="C20">
        <v>20</v>
      </c>
      <c r="D20">
        <v>769.56</v>
      </c>
      <c r="E20">
        <v>4771.2</v>
      </c>
      <c r="F20">
        <v>4774.8</v>
      </c>
      <c r="G20">
        <f t="shared" si="3"/>
        <v>3.6000000000003638</v>
      </c>
      <c r="H20">
        <f t="shared" si="17"/>
        <v>1.8000000000001819</v>
      </c>
      <c r="I20">
        <f t="shared" si="18"/>
        <v>120</v>
      </c>
      <c r="J20">
        <f t="shared" si="5"/>
        <v>120000</v>
      </c>
      <c r="K20" s="8">
        <f t="shared" si="13"/>
        <v>113219.55564332972</v>
      </c>
      <c r="L20" s="8">
        <f t="shared" si="14"/>
        <v>113.21955564332971</v>
      </c>
      <c r="M20" s="8"/>
      <c r="N20" s="8"/>
      <c r="O20" s="8"/>
      <c r="P20" s="8"/>
      <c r="Q20" s="8"/>
      <c r="U20" s="8"/>
      <c r="V20" s="8"/>
      <c r="W20" s="8"/>
      <c r="X20" s="8"/>
      <c r="Y20" s="8"/>
      <c r="Z20" s="8"/>
      <c r="AA20" s="8"/>
      <c r="AF20" s="22"/>
    </row>
    <row r="21" spans="1:32" x14ac:dyDescent="0.2">
      <c r="A21" s="16">
        <v>44529</v>
      </c>
      <c r="B21">
        <v>44</v>
      </c>
      <c r="C21">
        <v>17</v>
      </c>
      <c r="D21">
        <v>769.56</v>
      </c>
      <c r="E21">
        <v>4774.8</v>
      </c>
      <c r="F21">
        <v>4777.8</v>
      </c>
      <c r="G21">
        <f t="shared" si="3"/>
        <v>3</v>
      </c>
      <c r="H21">
        <f t="shared" si="17"/>
        <v>1.5</v>
      </c>
      <c r="I21">
        <f t="shared" si="18"/>
        <v>126</v>
      </c>
      <c r="K21" s="8"/>
      <c r="L21" s="8"/>
      <c r="M21" s="8"/>
      <c r="N21" s="8"/>
      <c r="O21" s="8"/>
      <c r="P21" s="8"/>
      <c r="Q21" s="8"/>
      <c r="U21" s="8"/>
      <c r="V21" s="8"/>
      <c r="W21" s="8"/>
      <c r="X21" s="8"/>
      <c r="Y21" s="8"/>
      <c r="Z21" s="8"/>
      <c r="AA21" s="8"/>
      <c r="AF21" s="22"/>
    </row>
    <row r="22" spans="1:32" x14ac:dyDescent="0.2">
      <c r="A22" s="16">
        <v>44531</v>
      </c>
      <c r="B22">
        <v>46</v>
      </c>
      <c r="C22">
        <v>19</v>
      </c>
      <c r="D22">
        <v>769.56</v>
      </c>
      <c r="E22">
        <v>4777.8</v>
      </c>
      <c r="F22">
        <v>4780</v>
      </c>
      <c r="G22">
        <f t="shared" si="3"/>
        <v>2.1999999999998181</v>
      </c>
      <c r="H22">
        <f t="shared" si="17"/>
        <v>1.0999999999999091</v>
      </c>
      <c r="I22">
        <f t="shared" si="18"/>
        <v>130.39999999999964</v>
      </c>
      <c r="K22" s="8"/>
      <c r="L22" s="8"/>
      <c r="M22" s="8"/>
      <c r="N22" s="8"/>
      <c r="O22" s="8"/>
      <c r="P22" s="8"/>
      <c r="Q22" s="8"/>
      <c r="U22" s="8"/>
      <c r="V22" s="8"/>
      <c r="W22" s="8"/>
      <c r="X22" s="8"/>
      <c r="Y22" s="8"/>
      <c r="Z22" s="8"/>
      <c r="AA22" s="8"/>
      <c r="AF22" s="22"/>
    </row>
    <row r="23" spans="1:32" x14ac:dyDescent="0.2">
      <c r="A23" s="16">
        <v>44533</v>
      </c>
      <c r="B23">
        <v>48</v>
      </c>
      <c r="C23">
        <v>20</v>
      </c>
      <c r="D23">
        <v>769.56</v>
      </c>
      <c r="E23">
        <v>4780</v>
      </c>
      <c r="F23">
        <v>4781.7</v>
      </c>
      <c r="G23">
        <f t="shared" si="3"/>
        <v>1.6999999999998181</v>
      </c>
      <c r="H23">
        <f t="shared" si="17"/>
        <v>0.84999999999990905</v>
      </c>
      <c r="I23">
        <f t="shared" si="18"/>
        <v>133.79999999999927</v>
      </c>
      <c r="K23" s="8"/>
      <c r="L23" s="8"/>
      <c r="M23" s="8"/>
      <c r="N23" s="8"/>
      <c r="O23" s="8"/>
      <c r="P23" s="8"/>
      <c r="Q23" s="8"/>
      <c r="U23" s="8"/>
      <c r="V23" s="8"/>
      <c r="W23" s="8"/>
      <c r="X23" s="8"/>
      <c r="Y23" s="8"/>
      <c r="Z23" s="8"/>
      <c r="AA23" s="8"/>
      <c r="AF23" s="22"/>
    </row>
    <row r="24" spans="1:32" x14ac:dyDescent="0.2">
      <c r="A24" s="16">
        <v>44535</v>
      </c>
      <c r="B24">
        <v>51</v>
      </c>
      <c r="C24">
        <v>19</v>
      </c>
      <c r="D24">
        <v>769.56</v>
      </c>
      <c r="E24">
        <v>4781.7</v>
      </c>
      <c r="F24">
        <v>4782.5</v>
      </c>
      <c r="G24">
        <f t="shared" si="3"/>
        <v>0.8000000000001819</v>
      </c>
      <c r="H24">
        <f t="shared" si="17"/>
        <v>0.40000000000009095</v>
      </c>
      <c r="I24">
        <f t="shared" si="18"/>
        <v>135.39999999999964</v>
      </c>
      <c r="K24" s="8"/>
      <c r="L24" s="8"/>
      <c r="M24" s="8"/>
      <c r="N24" s="8"/>
      <c r="O24" s="8"/>
      <c r="P24" s="8"/>
      <c r="Q24" s="8"/>
      <c r="U24" s="8"/>
      <c r="V24" s="8"/>
      <c r="W24" s="8"/>
      <c r="X24" s="8"/>
      <c r="Y24" s="8"/>
      <c r="Z24" s="8"/>
      <c r="AA24" s="8"/>
      <c r="AF24" s="22"/>
    </row>
    <row r="25" spans="1:32" x14ac:dyDescent="0.2">
      <c r="A25" s="16">
        <v>44516</v>
      </c>
      <c r="B25">
        <v>53</v>
      </c>
      <c r="C25">
        <v>16</v>
      </c>
      <c r="D25">
        <v>769.56</v>
      </c>
      <c r="K25" s="8"/>
      <c r="L25" s="8"/>
      <c r="M25" s="8"/>
      <c r="N25" s="8"/>
      <c r="O25" s="8"/>
      <c r="P25" s="8"/>
      <c r="Q25" s="8"/>
      <c r="U25" s="8"/>
      <c r="V25" s="8"/>
      <c r="W25" s="8"/>
      <c r="X25" s="8"/>
      <c r="Y25" s="8"/>
      <c r="Z25" s="8"/>
      <c r="AA25" s="8"/>
      <c r="AF25" s="22"/>
    </row>
    <row r="26" spans="1:32" x14ac:dyDescent="0.2">
      <c r="A26" s="16">
        <v>44517</v>
      </c>
      <c r="B26">
        <v>54</v>
      </c>
      <c r="K26" s="8"/>
      <c r="L26" s="8"/>
      <c r="M26" s="8"/>
      <c r="N26" s="8"/>
      <c r="O26" s="8"/>
      <c r="P26" s="8"/>
      <c r="Q26" s="8"/>
      <c r="U26" s="8"/>
      <c r="V26" s="8"/>
      <c r="W26" s="8"/>
      <c r="X26" s="8"/>
      <c r="Y26" s="8"/>
      <c r="Z26" s="8"/>
      <c r="AA26" s="8"/>
      <c r="AF26" s="22"/>
    </row>
    <row r="27" spans="1:32" x14ac:dyDescent="0.2">
      <c r="A27" s="16">
        <v>44518</v>
      </c>
      <c r="B27">
        <v>56</v>
      </c>
      <c r="K27" s="8"/>
      <c r="L27" s="8"/>
      <c r="M27" s="8"/>
      <c r="N27" s="8"/>
      <c r="O27" s="8"/>
      <c r="P27" s="8"/>
      <c r="Q27" s="8"/>
      <c r="U27" s="8"/>
      <c r="V27" s="8"/>
      <c r="W27" s="8"/>
      <c r="X27" s="8"/>
      <c r="Y27" s="8"/>
      <c r="Z27" s="8"/>
      <c r="AA27" s="8"/>
      <c r="AF27" s="22"/>
    </row>
    <row r="28" spans="1:32" x14ac:dyDescent="0.2">
      <c r="A28" s="16">
        <v>44519</v>
      </c>
      <c r="B28">
        <v>58</v>
      </c>
      <c r="K28" s="8"/>
      <c r="L28" s="8"/>
      <c r="M28" s="8"/>
      <c r="N28" s="8"/>
      <c r="O28" s="8"/>
      <c r="P28" s="8"/>
      <c r="Q28" s="8"/>
      <c r="U28" s="8"/>
      <c r="V28" s="8"/>
      <c r="W28" s="8"/>
      <c r="X28" s="8"/>
      <c r="Y28" s="8"/>
      <c r="Z28" s="8"/>
      <c r="AA28" s="8"/>
      <c r="AF28" s="22"/>
    </row>
    <row r="29" spans="1:32" x14ac:dyDescent="0.2">
      <c r="A29" s="16">
        <v>44520</v>
      </c>
      <c r="B29">
        <v>61</v>
      </c>
      <c r="K29" s="8"/>
      <c r="L29" s="8"/>
      <c r="M29" s="8"/>
      <c r="N29" s="8"/>
      <c r="O29" s="8"/>
      <c r="P29" s="8"/>
      <c r="Q29" s="8"/>
      <c r="U29" s="8"/>
      <c r="V29" s="8"/>
      <c r="W29" s="8"/>
      <c r="X29" s="8"/>
      <c r="Y29" s="8"/>
      <c r="Z29" s="8"/>
      <c r="AA29" s="8"/>
      <c r="AF29" s="22"/>
    </row>
    <row r="30" spans="1:32" x14ac:dyDescent="0.2">
      <c r="A30" s="16">
        <v>44521</v>
      </c>
      <c r="B30">
        <v>63</v>
      </c>
      <c r="K30" s="8"/>
      <c r="L30" s="8"/>
      <c r="M30" s="8"/>
      <c r="N30" s="8"/>
      <c r="O30" s="8"/>
      <c r="P30" s="8"/>
      <c r="Q30" s="8"/>
      <c r="U30" s="8"/>
      <c r="V30" s="8"/>
      <c r="W30" s="8"/>
      <c r="X30" s="8"/>
      <c r="Y30" s="8"/>
      <c r="Z30" s="8"/>
      <c r="AA30" s="8"/>
      <c r="AF30" s="22"/>
    </row>
    <row r="31" spans="1:32" x14ac:dyDescent="0.2">
      <c r="A31" s="16">
        <v>44522</v>
      </c>
      <c r="B31">
        <v>65</v>
      </c>
      <c r="K31" s="8"/>
      <c r="L31" s="8"/>
      <c r="M31" s="8"/>
      <c r="N31" s="8"/>
      <c r="O31" s="8"/>
      <c r="P31" s="8"/>
      <c r="Q31" s="8"/>
      <c r="U31" s="8"/>
      <c r="V31" s="8"/>
      <c r="W31" s="8"/>
      <c r="X31" s="8"/>
      <c r="Y31" s="8"/>
      <c r="Z31" s="8"/>
      <c r="AA31" s="8"/>
      <c r="AF31" s="22"/>
    </row>
    <row r="32" spans="1:32" x14ac:dyDescent="0.2">
      <c r="A32" s="16">
        <v>44523</v>
      </c>
      <c r="B32">
        <v>68</v>
      </c>
      <c r="K32" s="8"/>
      <c r="L32" s="8"/>
      <c r="M32" s="8"/>
      <c r="N32" s="8"/>
      <c r="O32" s="8"/>
      <c r="P32" s="8"/>
      <c r="Q32" s="8"/>
      <c r="U32" s="8"/>
      <c r="V32" s="8"/>
      <c r="W32" s="8"/>
      <c r="X32" s="8"/>
      <c r="Y32" s="8"/>
      <c r="Z32" s="8"/>
      <c r="AA32" s="8"/>
      <c r="AF32" s="22"/>
    </row>
    <row r="33" spans="1:32" x14ac:dyDescent="0.2">
      <c r="A33" s="16">
        <v>44524</v>
      </c>
      <c r="B33">
        <v>70</v>
      </c>
      <c r="K33" s="8"/>
      <c r="L33" s="8"/>
      <c r="M33" s="8"/>
      <c r="N33" s="8"/>
      <c r="O33" s="8"/>
      <c r="P33" s="8"/>
      <c r="Q33" s="8"/>
      <c r="U33" s="8"/>
      <c r="V33" s="8"/>
      <c r="W33" s="8"/>
      <c r="X33" s="8"/>
      <c r="Y33" s="8"/>
      <c r="Z33" s="8"/>
      <c r="AA33" s="8"/>
      <c r="AF33" s="22"/>
    </row>
    <row r="34" spans="1:32" x14ac:dyDescent="0.2">
      <c r="A34" s="23">
        <v>44358</v>
      </c>
      <c r="B34">
        <v>72</v>
      </c>
      <c r="K34" s="8"/>
      <c r="L34" s="8"/>
      <c r="M34" s="8"/>
      <c r="N34" s="8"/>
      <c r="O34" s="8"/>
      <c r="P34" s="8"/>
      <c r="Q34" s="8"/>
      <c r="U34" s="8"/>
      <c r="V34" s="8"/>
      <c r="W34" s="8"/>
      <c r="X34" s="8"/>
      <c r="Y34" s="8"/>
      <c r="Z34" s="8"/>
      <c r="AA34" s="8"/>
    </row>
    <row r="35" spans="1:32" x14ac:dyDescent="0.2">
      <c r="A35" s="23">
        <v>44361</v>
      </c>
      <c r="B35">
        <v>75</v>
      </c>
      <c r="K35" s="8"/>
      <c r="L35" s="8"/>
      <c r="M35" s="8"/>
      <c r="N35" s="8"/>
      <c r="O35" s="8"/>
      <c r="P35" s="8"/>
      <c r="Q35" s="8"/>
      <c r="U35" s="8"/>
      <c r="V35" s="8"/>
      <c r="W35" s="8"/>
      <c r="X35" s="8"/>
      <c r="Y35" s="8"/>
      <c r="Z35" s="8"/>
      <c r="AA35" s="8"/>
    </row>
    <row r="36" spans="1:32" x14ac:dyDescent="0.2">
      <c r="A36" s="23">
        <v>44363</v>
      </c>
      <c r="B36">
        <v>77</v>
      </c>
      <c r="K36" s="8"/>
      <c r="L36" s="8"/>
      <c r="M36" s="8"/>
      <c r="N36" s="8"/>
      <c r="O36" s="8"/>
      <c r="P36" s="8"/>
      <c r="Q36" s="8"/>
      <c r="U36" s="8"/>
      <c r="V36" s="8"/>
      <c r="W36" s="8"/>
      <c r="X36" s="8"/>
      <c r="Y36" s="8"/>
      <c r="Z36" s="8"/>
      <c r="AA36" s="8"/>
    </row>
    <row r="37" spans="1:32" x14ac:dyDescent="0.2">
      <c r="A37" s="23">
        <v>44365</v>
      </c>
      <c r="B37">
        <v>79</v>
      </c>
      <c r="K37" s="8"/>
      <c r="L37" s="8"/>
      <c r="M37" s="8"/>
      <c r="N37" s="8"/>
      <c r="O37" s="8"/>
      <c r="P37" s="8"/>
      <c r="Q37" s="8"/>
      <c r="U37" s="8"/>
      <c r="V37" s="8"/>
      <c r="W37" s="8"/>
      <c r="X37" s="8"/>
      <c r="Y37" s="8"/>
      <c r="Z37" s="8"/>
      <c r="AA37" s="8"/>
    </row>
    <row r="38" spans="1:32" x14ac:dyDescent="0.2">
      <c r="A38" s="23">
        <v>44368</v>
      </c>
      <c r="B38">
        <v>82</v>
      </c>
      <c r="K38" s="8"/>
      <c r="L38" s="8"/>
      <c r="M38" s="8"/>
      <c r="N38" s="8"/>
      <c r="O38" s="8"/>
      <c r="P38" s="8"/>
      <c r="Q38" s="8"/>
      <c r="U38" s="8"/>
      <c r="V38" s="8"/>
      <c r="W38" s="8"/>
      <c r="X38" s="8"/>
      <c r="Y38" s="8"/>
      <c r="Z38" s="8"/>
      <c r="AA38" s="8"/>
    </row>
    <row r="39" spans="1:32" x14ac:dyDescent="0.2">
      <c r="A39" s="23">
        <v>44371</v>
      </c>
      <c r="B39">
        <v>84</v>
      </c>
      <c r="K39" s="8"/>
      <c r="L39" s="8"/>
      <c r="M39" s="8"/>
      <c r="N39" s="8"/>
      <c r="O39" s="8"/>
      <c r="P39" s="8"/>
      <c r="Q39" s="8"/>
      <c r="U39" s="8"/>
      <c r="V39" s="8"/>
      <c r="W39" s="8"/>
      <c r="X39" s="8"/>
      <c r="Y39" s="8"/>
      <c r="Z39" s="8"/>
      <c r="AA39" s="8"/>
    </row>
    <row r="40" spans="1:32" x14ac:dyDescent="0.2">
      <c r="A40" s="23">
        <v>44372</v>
      </c>
      <c r="B40">
        <v>86</v>
      </c>
      <c r="K40" s="8"/>
      <c r="L40" s="8"/>
      <c r="M40" s="8"/>
      <c r="N40" s="8"/>
      <c r="O40" s="8"/>
      <c r="P40" s="8"/>
      <c r="Q40" s="8"/>
      <c r="U40" s="8"/>
      <c r="V40" s="8"/>
      <c r="W40" s="8"/>
      <c r="X40" s="8"/>
      <c r="Y40" s="8"/>
      <c r="Z40" s="8"/>
      <c r="AA40" s="8"/>
    </row>
    <row r="41" spans="1:32" x14ac:dyDescent="0.2">
      <c r="A41" s="23">
        <v>44375</v>
      </c>
      <c r="B41">
        <v>89</v>
      </c>
      <c r="K41" s="8"/>
      <c r="L41" s="8"/>
      <c r="M41" s="8"/>
      <c r="N41" s="8"/>
      <c r="O41" s="8"/>
      <c r="P41" s="8"/>
      <c r="Q41" s="8"/>
      <c r="U41" s="8"/>
      <c r="V41" s="8"/>
      <c r="W41" s="8"/>
      <c r="X41" s="8"/>
      <c r="Y41" s="8"/>
      <c r="Z41" s="8"/>
      <c r="AA41" s="8"/>
    </row>
    <row r="42" spans="1:32" x14ac:dyDescent="0.2">
      <c r="A42" s="23">
        <v>44377</v>
      </c>
      <c r="B42">
        <v>91</v>
      </c>
      <c r="K42" s="8"/>
      <c r="L42" s="8"/>
      <c r="M42" s="8"/>
      <c r="N42" s="8"/>
      <c r="O42" s="8"/>
      <c r="P42" s="8"/>
      <c r="Q42" s="8"/>
      <c r="U42" s="8"/>
      <c r="V42" s="8"/>
      <c r="W42" s="8"/>
      <c r="X42" s="8"/>
      <c r="Y42" s="8"/>
      <c r="Z42" s="8"/>
      <c r="AA42" s="8"/>
    </row>
    <row r="43" spans="1:32" x14ac:dyDescent="0.2">
      <c r="A43" s="16">
        <v>44379</v>
      </c>
      <c r="B43">
        <v>93</v>
      </c>
      <c r="K43" s="8"/>
      <c r="L43" s="8"/>
      <c r="M43" s="8"/>
      <c r="N43" s="8"/>
      <c r="O43" s="8"/>
      <c r="P43" s="8"/>
      <c r="Q43" s="8"/>
      <c r="U43" s="8"/>
      <c r="V43" s="8"/>
      <c r="W43" s="8"/>
      <c r="X43" s="8"/>
      <c r="Y43" s="8"/>
      <c r="Z43" s="8"/>
      <c r="AA43" s="8"/>
    </row>
    <row r="44" spans="1:32" x14ac:dyDescent="0.2">
      <c r="A44" s="16">
        <v>44382</v>
      </c>
      <c r="B44">
        <v>96</v>
      </c>
      <c r="K44" s="8"/>
      <c r="L44" s="8"/>
      <c r="M44" s="8"/>
      <c r="N44" s="8"/>
      <c r="O44" s="8"/>
      <c r="P44" s="8"/>
      <c r="Q44" s="8"/>
      <c r="U44" s="8"/>
      <c r="V44" s="8"/>
      <c r="W44" s="8"/>
      <c r="X44" s="8"/>
      <c r="Y44" s="8"/>
      <c r="Z44" s="8"/>
      <c r="AA44" s="8"/>
    </row>
    <row r="45" spans="1:32" x14ac:dyDescent="0.2">
      <c r="A45" s="16">
        <v>44384</v>
      </c>
      <c r="B45">
        <v>98</v>
      </c>
      <c r="K45" s="8"/>
      <c r="L45" s="8"/>
      <c r="M45" s="8"/>
      <c r="N45" s="8"/>
      <c r="O45" s="8"/>
      <c r="P45" s="8"/>
      <c r="Q45" s="8"/>
      <c r="U45" s="8"/>
      <c r="V45" s="8"/>
      <c r="W45" s="8"/>
      <c r="X45" s="8"/>
      <c r="Y45" s="8"/>
      <c r="Z45" s="8"/>
      <c r="AA45" s="8"/>
    </row>
    <row r="46" spans="1:32" x14ac:dyDescent="0.2">
      <c r="A46" s="16">
        <v>44417</v>
      </c>
      <c r="B46">
        <v>100</v>
      </c>
      <c r="K46" s="8"/>
      <c r="L46" s="8"/>
      <c r="M46" s="8"/>
      <c r="N46" s="8"/>
      <c r="O46" s="8"/>
      <c r="P46" s="8"/>
      <c r="Q46" s="8"/>
      <c r="U46" s="8"/>
      <c r="V46" s="8"/>
      <c r="W46" s="8"/>
      <c r="X46" s="8"/>
      <c r="Y46" s="8"/>
      <c r="Z46" s="8"/>
      <c r="AA46" s="8"/>
    </row>
    <row r="47" spans="1:32" x14ac:dyDescent="0.2">
      <c r="A47" s="16">
        <v>44419</v>
      </c>
      <c r="B47">
        <v>102</v>
      </c>
      <c r="K47" s="8"/>
      <c r="L47" s="8"/>
      <c r="M47" s="8"/>
      <c r="N47" s="8"/>
      <c r="O47" s="8"/>
      <c r="P47" s="8"/>
      <c r="Q47" s="8"/>
      <c r="U47" s="8"/>
      <c r="V47" s="8"/>
      <c r="W47" s="8"/>
      <c r="X47" s="8"/>
      <c r="Y47" s="8"/>
      <c r="Z47" s="8"/>
      <c r="AA47" s="8"/>
    </row>
    <row r="48" spans="1:32" x14ac:dyDescent="0.2">
      <c r="A48" s="16">
        <v>44421</v>
      </c>
      <c r="B48">
        <v>104</v>
      </c>
      <c r="K48" s="8"/>
      <c r="L48" s="8"/>
      <c r="M48" s="8"/>
      <c r="N48" s="8"/>
      <c r="O48" s="8"/>
      <c r="P48" s="8"/>
      <c r="Q48" s="8"/>
      <c r="U48" s="8"/>
      <c r="V48" s="8"/>
      <c r="W48" s="8"/>
      <c r="X48" s="8"/>
      <c r="Y48" s="8"/>
      <c r="Z48" s="8"/>
      <c r="AA48" s="8"/>
    </row>
    <row r="49" spans="1:27" x14ac:dyDescent="0.2">
      <c r="A49" s="16">
        <v>44424</v>
      </c>
      <c r="B49">
        <v>107</v>
      </c>
      <c r="K49" s="8"/>
      <c r="L49" s="8"/>
      <c r="M49" s="8"/>
      <c r="N49" s="8"/>
      <c r="O49" s="8"/>
      <c r="P49" s="8"/>
      <c r="Q49" s="8"/>
      <c r="U49" s="8"/>
      <c r="V49" s="8"/>
      <c r="W49" s="8"/>
      <c r="X49" s="8"/>
      <c r="Y49" s="8"/>
      <c r="Z49" s="8"/>
      <c r="AA49" s="8"/>
    </row>
    <row r="50" spans="1:27" x14ac:dyDescent="0.2">
      <c r="A50" s="16">
        <v>44426</v>
      </c>
      <c r="B50">
        <v>109</v>
      </c>
      <c r="K50" s="8"/>
      <c r="L50" s="8"/>
      <c r="M50" s="8"/>
      <c r="N50" s="8"/>
      <c r="O50" s="8"/>
      <c r="P50" s="8"/>
      <c r="Q50" s="8"/>
      <c r="U50" s="8"/>
      <c r="V50" s="8"/>
      <c r="W50" s="8"/>
      <c r="X50" s="8"/>
      <c r="Y50" s="8"/>
      <c r="Z50" s="8"/>
      <c r="AA50" s="8"/>
    </row>
    <row r="51" spans="1:27" x14ac:dyDescent="0.2">
      <c r="A51" s="16">
        <v>44428</v>
      </c>
      <c r="B51">
        <v>111</v>
      </c>
      <c r="K51" s="8"/>
      <c r="L51" s="8"/>
      <c r="M51" s="8"/>
      <c r="N51" s="8"/>
      <c r="O51" s="8"/>
      <c r="P51" s="8"/>
      <c r="Q51" s="8"/>
      <c r="U51" s="8"/>
      <c r="V51" s="8"/>
      <c r="W51" s="8"/>
      <c r="X51" s="8"/>
      <c r="Y51" s="8"/>
      <c r="Z51" s="8"/>
      <c r="AA51" s="8"/>
    </row>
    <row r="52" spans="1:27" x14ac:dyDescent="0.2">
      <c r="A52" s="16">
        <v>44431</v>
      </c>
      <c r="B52">
        <v>114</v>
      </c>
      <c r="K52" s="8"/>
      <c r="L52" s="8"/>
      <c r="M52" s="8"/>
      <c r="N52" s="8"/>
      <c r="O52" s="8"/>
      <c r="P52" s="8"/>
      <c r="Q52" s="8"/>
      <c r="U52" s="8"/>
      <c r="V52" s="8"/>
      <c r="W52" s="8"/>
      <c r="X52" s="8"/>
      <c r="Y52" s="8"/>
      <c r="Z52" s="8"/>
      <c r="AA52" s="8"/>
    </row>
    <row r="53" spans="1:27" x14ac:dyDescent="0.2">
      <c r="A53" s="16">
        <v>44433</v>
      </c>
      <c r="B53">
        <v>117</v>
      </c>
      <c r="K53" s="8"/>
      <c r="L53" s="8"/>
      <c r="M53" s="8"/>
      <c r="N53" s="8"/>
      <c r="O53" s="8"/>
      <c r="P53" s="8"/>
      <c r="Q53" s="8"/>
      <c r="U53" s="8"/>
      <c r="V53" s="8"/>
      <c r="W53" s="8"/>
      <c r="X53" s="8"/>
      <c r="Y53" s="8"/>
      <c r="Z53" s="8"/>
      <c r="AA53" s="8"/>
    </row>
    <row r="54" spans="1:27" x14ac:dyDescent="0.2">
      <c r="A54" s="16">
        <v>44435</v>
      </c>
      <c r="B54">
        <v>119</v>
      </c>
      <c r="K54" s="8"/>
      <c r="L54" s="8"/>
      <c r="M54" s="8"/>
      <c r="N54" s="8"/>
      <c r="O54" s="8"/>
      <c r="P54" s="8"/>
      <c r="Q54" s="8"/>
      <c r="U54" s="8"/>
      <c r="V54" s="8"/>
      <c r="W54" s="8"/>
      <c r="X54" s="8"/>
      <c r="Y54" s="8"/>
      <c r="Z54" s="8"/>
      <c r="AA54" s="8"/>
    </row>
    <row r="55" spans="1:27" x14ac:dyDescent="0.2">
      <c r="A55" s="16">
        <v>44438</v>
      </c>
      <c r="B55">
        <v>122</v>
      </c>
      <c r="K55" s="8"/>
      <c r="L55" s="8"/>
      <c r="M55" s="8"/>
      <c r="N55" s="8"/>
      <c r="O55" s="8"/>
      <c r="P55" s="8"/>
      <c r="Q55" s="8"/>
      <c r="U55" s="8"/>
      <c r="V55" s="8"/>
      <c r="W55" s="8"/>
      <c r="X55" s="8"/>
      <c r="Y55" s="8"/>
      <c r="Z55" s="8"/>
      <c r="AA55" s="8"/>
    </row>
    <row r="56" spans="1:27" x14ac:dyDescent="0.2">
      <c r="A56" s="16">
        <v>44440</v>
      </c>
      <c r="B56">
        <v>124</v>
      </c>
      <c r="K56" s="8"/>
      <c r="L56" s="8"/>
      <c r="M56" s="8"/>
      <c r="N56" s="8"/>
      <c r="O56" s="8"/>
      <c r="P56" s="8"/>
      <c r="Q56" s="8"/>
      <c r="U56" s="8"/>
      <c r="V56" s="8"/>
      <c r="W56" s="8"/>
      <c r="X56" s="8"/>
      <c r="Y56" s="8"/>
      <c r="Z56" s="8"/>
      <c r="AA56" s="8"/>
    </row>
    <row r="57" spans="1:27" x14ac:dyDescent="0.2">
      <c r="A57" s="16">
        <v>44442</v>
      </c>
      <c r="B57">
        <v>126</v>
      </c>
      <c r="K57" s="8"/>
      <c r="L57" s="8"/>
      <c r="M57" s="8"/>
      <c r="N57" s="8"/>
      <c r="O57" s="8"/>
      <c r="P57" s="8"/>
      <c r="Q57" s="8"/>
      <c r="U57" s="8"/>
      <c r="V57" s="8"/>
      <c r="W57" s="8"/>
      <c r="X57" s="8"/>
      <c r="Y57" s="8"/>
      <c r="Z57" s="8"/>
      <c r="AA57" s="8"/>
    </row>
    <row r="58" spans="1:27" x14ac:dyDescent="0.2">
      <c r="A58" s="16">
        <v>44445</v>
      </c>
      <c r="B58">
        <v>129</v>
      </c>
      <c r="K58" s="8"/>
      <c r="L58" s="8"/>
      <c r="M58" s="8"/>
      <c r="N58" s="8"/>
      <c r="O58" s="8"/>
      <c r="P58" s="8"/>
      <c r="Q58" s="8"/>
      <c r="U58" s="8"/>
      <c r="V58" s="8"/>
      <c r="W58" s="8"/>
      <c r="X58" s="8"/>
      <c r="Y58" s="8"/>
      <c r="Z58" s="8"/>
      <c r="AA58" s="8"/>
    </row>
    <row r="59" spans="1:27" x14ac:dyDescent="0.2">
      <c r="A59" s="16">
        <v>44447</v>
      </c>
      <c r="B59">
        <v>131</v>
      </c>
      <c r="K59" s="8"/>
      <c r="L59" s="8"/>
      <c r="M59" s="8"/>
      <c r="N59" s="8"/>
      <c r="O59" s="8"/>
      <c r="P59" s="8"/>
      <c r="Q59" s="8"/>
      <c r="U59" s="8"/>
      <c r="V59" s="8"/>
      <c r="W59" s="8"/>
      <c r="X59" s="8"/>
      <c r="Y59" s="8"/>
      <c r="Z59" s="8"/>
      <c r="AA59" s="8"/>
    </row>
    <row r="60" spans="1:27" x14ac:dyDescent="0.2">
      <c r="A60" s="16">
        <v>44449</v>
      </c>
      <c r="B60">
        <v>133</v>
      </c>
      <c r="K60" s="8"/>
      <c r="L60" s="8"/>
      <c r="M60" s="8"/>
      <c r="N60" s="8"/>
      <c r="O60" s="8"/>
      <c r="P60" s="8"/>
      <c r="Q60" s="8"/>
      <c r="U60" s="8"/>
      <c r="V60" s="8"/>
      <c r="W60" s="8"/>
      <c r="X60" s="8"/>
      <c r="Y60" s="8"/>
      <c r="Z60" s="8"/>
      <c r="AA60" s="8"/>
    </row>
    <row r="61" spans="1:27" x14ac:dyDescent="0.2">
      <c r="A61" s="16">
        <v>44452</v>
      </c>
      <c r="B61">
        <v>136</v>
      </c>
      <c r="K61" s="8"/>
      <c r="L61" s="8"/>
      <c r="M61" s="8"/>
      <c r="N61" s="8"/>
      <c r="O61" s="8"/>
      <c r="P61" s="8"/>
      <c r="Q61" s="8"/>
      <c r="U61" s="8"/>
      <c r="V61" s="8"/>
      <c r="W61" s="8"/>
      <c r="X61" s="8"/>
      <c r="Y61" s="8"/>
      <c r="Z61" s="8"/>
      <c r="AA61" s="8"/>
    </row>
    <row r="62" spans="1:27" x14ac:dyDescent="0.2">
      <c r="A62" s="16">
        <v>44454</v>
      </c>
      <c r="B62">
        <v>138</v>
      </c>
      <c r="K62" s="8"/>
      <c r="L62" s="8"/>
      <c r="M62" s="8"/>
      <c r="N62" s="8"/>
      <c r="O62" s="8"/>
      <c r="P62" s="8"/>
      <c r="Q62" s="8"/>
      <c r="U62" s="8"/>
      <c r="V62" s="8"/>
      <c r="W62" s="8"/>
      <c r="X62" s="8"/>
      <c r="Y62" s="8"/>
      <c r="Z62" s="8"/>
      <c r="AA62" s="8"/>
    </row>
    <row r="63" spans="1:27" x14ac:dyDescent="0.2">
      <c r="A63" s="16">
        <v>44456</v>
      </c>
      <c r="B63">
        <v>140</v>
      </c>
      <c r="K63" s="8"/>
      <c r="L63" s="8"/>
      <c r="M63" s="8"/>
      <c r="N63" s="8"/>
      <c r="O63" s="8"/>
      <c r="P63" s="8"/>
      <c r="Q63" s="8"/>
      <c r="U63" s="8"/>
      <c r="V63" s="8"/>
      <c r="W63" s="8"/>
      <c r="X63" s="8"/>
      <c r="Y63" s="8"/>
      <c r="Z63" s="8"/>
      <c r="AA63" s="8"/>
    </row>
    <row r="64" spans="1:27" x14ac:dyDescent="0.2">
      <c r="A64" s="16">
        <v>44459</v>
      </c>
      <c r="B64">
        <v>143</v>
      </c>
      <c r="K64" s="8"/>
      <c r="L64" s="8"/>
      <c r="M64" s="8"/>
      <c r="N64" s="8"/>
      <c r="O64" s="8"/>
      <c r="P64" s="8"/>
      <c r="Q64" s="8"/>
      <c r="U64" s="8"/>
      <c r="V64" s="8"/>
      <c r="W64" s="8"/>
      <c r="X64" s="8"/>
      <c r="Y64" s="8"/>
      <c r="Z64" s="8"/>
      <c r="AA64" s="8"/>
    </row>
    <row r="65" spans="1:32" x14ac:dyDescent="0.2">
      <c r="A65" s="16">
        <v>44461</v>
      </c>
      <c r="B65">
        <v>145</v>
      </c>
      <c r="K65" s="8"/>
      <c r="L65" s="8"/>
      <c r="M65" s="8"/>
      <c r="N65" s="8"/>
      <c r="O65" s="8"/>
      <c r="P65" s="8"/>
      <c r="Q65" s="8"/>
      <c r="U65" s="8"/>
      <c r="V65" s="8"/>
      <c r="W65" s="8"/>
      <c r="X65" s="8"/>
      <c r="Y65" s="8"/>
      <c r="Z65" s="8"/>
      <c r="AA65" s="8"/>
    </row>
    <row r="66" spans="1:32" x14ac:dyDescent="0.2">
      <c r="A66" s="16">
        <v>44463</v>
      </c>
      <c r="B66">
        <v>147</v>
      </c>
      <c r="K66" s="8"/>
      <c r="L66" s="8"/>
      <c r="M66" s="8"/>
      <c r="N66" s="8"/>
      <c r="O66" s="8"/>
      <c r="P66" s="8"/>
      <c r="Q66" s="8"/>
      <c r="U66" s="8"/>
      <c r="V66" s="8"/>
      <c r="W66" s="8"/>
      <c r="X66" s="8"/>
      <c r="Y66" s="8"/>
      <c r="Z66" s="8"/>
      <c r="AA66" s="8"/>
    </row>
    <row r="67" spans="1:32" x14ac:dyDescent="0.2">
      <c r="A67" s="16">
        <v>44466</v>
      </c>
      <c r="B67">
        <v>150</v>
      </c>
      <c r="K67" s="8"/>
      <c r="L67" s="8"/>
      <c r="M67" s="8"/>
      <c r="N67" s="8"/>
      <c r="O67" s="8"/>
      <c r="P67" s="8"/>
      <c r="Q67" s="8"/>
      <c r="U67" s="8"/>
      <c r="V67" s="8"/>
      <c r="W67" s="8"/>
      <c r="X67" s="8"/>
      <c r="Y67" s="8"/>
      <c r="Z67" s="8"/>
      <c r="AA67" s="8"/>
    </row>
    <row r="68" spans="1:32" x14ac:dyDescent="0.2">
      <c r="A68" s="16">
        <v>44468</v>
      </c>
      <c r="B68">
        <v>152</v>
      </c>
      <c r="K68" s="8"/>
      <c r="L68" s="8"/>
      <c r="M68" s="8"/>
      <c r="N68" s="8"/>
      <c r="O68" s="8"/>
      <c r="P68" s="8"/>
      <c r="Q68" s="8"/>
      <c r="U68" s="8"/>
      <c r="V68" s="8"/>
      <c r="W68" s="8"/>
      <c r="X68" s="8"/>
      <c r="Y68" s="8"/>
      <c r="Z68" s="8"/>
      <c r="AA68" s="8"/>
    </row>
    <row r="69" spans="1:32" x14ac:dyDescent="0.2">
      <c r="A69" s="16">
        <v>44470</v>
      </c>
      <c r="B69">
        <v>154</v>
      </c>
      <c r="K69" s="8"/>
      <c r="L69" s="8"/>
      <c r="M69" s="8"/>
      <c r="N69" s="8"/>
      <c r="O69" s="8"/>
      <c r="P69" s="8"/>
      <c r="Q69" s="8"/>
      <c r="U69" s="8"/>
      <c r="V69" s="8"/>
      <c r="W69" s="8"/>
      <c r="X69" s="8"/>
      <c r="Y69" s="8"/>
      <c r="Z69" s="8"/>
      <c r="AA69" s="8"/>
    </row>
    <row r="70" spans="1:32" x14ac:dyDescent="0.2">
      <c r="A70" s="16">
        <v>44473</v>
      </c>
      <c r="B70">
        <v>156</v>
      </c>
      <c r="K70" s="8"/>
      <c r="L70" s="8"/>
      <c r="M70" s="8"/>
      <c r="N70" s="8"/>
      <c r="O70" s="8"/>
      <c r="P70" s="8"/>
      <c r="Q70" s="8"/>
      <c r="U70" s="8"/>
      <c r="V70" s="8"/>
      <c r="W70" s="8"/>
      <c r="X70" s="8"/>
      <c r="Y70" s="8"/>
      <c r="Z70" s="8"/>
      <c r="AA70" s="8"/>
    </row>
    <row r="71" spans="1:32" x14ac:dyDescent="0.2">
      <c r="A71" s="16">
        <v>44472</v>
      </c>
      <c r="K71" s="8"/>
      <c r="L71" s="8"/>
      <c r="M71" s="8"/>
      <c r="N71" s="8"/>
      <c r="O71" s="8"/>
      <c r="P71" s="8"/>
      <c r="Q71" s="8"/>
      <c r="U71" s="8"/>
    </row>
    <row r="72" spans="1:32" x14ac:dyDescent="0.2">
      <c r="A72" s="16">
        <v>44473</v>
      </c>
      <c r="K72" s="8"/>
      <c r="L72" s="8"/>
      <c r="M72" s="8"/>
      <c r="N72" s="8"/>
      <c r="O72" s="8"/>
      <c r="P72" s="8"/>
      <c r="Q72" s="8"/>
      <c r="U72" s="8"/>
    </row>
    <row r="73" spans="1:32" x14ac:dyDescent="0.2">
      <c r="K73" s="8"/>
      <c r="L73" s="8"/>
      <c r="M73" s="8"/>
      <c r="N73" s="8"/>
      <c r="O73" s="8"/>
      <c r="P73" s="8"/>
      <c r="Q73" s="8"/>
      <c r="U73" s="8"/>
    </row>
    <row r="74" spans="1:32" x14ac:dyDescent="0.2">
      <c r="K74" s="8"/>
      <c r="L74" s="8"/>
      <c r="M74" s="8"/>
      <c r="N74" s="8"/>
      <c r="O74" s="8"/>
      <c r="P74" s="8"/>
      <c r="Q74" s="8"/>
      <c r="U74" s="8"/>
    </row>
    <row r="75" spans="1:32" x14ac:dyDescent="0.2">
      <c r="A75" s="16"/>
      <c r="I75">
        <f>(I68+G75)+(F75-E75)</f>
        <v>0</v>
      </c>
    </row>
    <row r="76" spans="1:32" x14ac:dyDescent="0.2">
      <c r="A76" s="16"/>
    </row>
    <row r="77" spans="1:32" x14ac:dyDescent="0.2">
      <c r="A77" s="45" t="s">
        <v>76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</row>
    <row r="78" spans="1:32" x14ac:dyDescent="0.2">
      <c r="A78" s="1" t="s">
        <v>14</v>
      </c>
      <c r="B78" s="1" t="s">
        <v>50</v>
      </c>
      <c r="C78" s="1" t="s">
        <v>77</v>
      </c>
      <c r="D78" s="1" t="s">
        <v>78</v>
      </c>
      <c r="E78" s="1" t="s">
        <v>79</v>
      </c>
      <c r="F78" s="1" t="s">
        <v>80</v>
      </c>
      <c r="G78" s="1" t="s">
        <v>81</v>
      </c>
      <c r="H78" s="1"/>
      <c r="I78" s="2" t="s">
        <v>82</v>
      </c>
      <c r="J78" s="2" t="s">
        <v>83</v>
      </c>
      <c r="K78" s="2" t="s">
        <v>84</v>
      </c>
      <c r="L78" s="14" t="s">
        <v>85</v>
      </c>
      <c r="M78" s="14"/>
      <c r="N78" s="14"/>
      <c r="O78" s="14"/>
      <c r="P78" s="14"/>
      <c r="Q78" s="14"/>
      <c r="R78" s="14" t="s">
        <v>60</v>
      </c>
      <c r="S78" s="2" t="s">
        <v>86</v>
      </c>
      <c r="T78" s="2" t="s">
        <v>87</v>
      </c>
      <c r="U78" s="2" t="s">
        <v>88</v>
      </c>
      <c r="V78" s="14" t="s">
        <v>89</v>
      </c>
      <c r="W78" s="14"/>
      <c r="X78" s="14"/>
      <c r="Y78" s="14"/>
      <c r="Z78" s="14"/>
      <c r="AA78" s="14"/>
      <c r="AB78" s="1" t="s">
        <v>59</v>
      </c>
      <c r="AC78" s="1" t="s">
        <v>90</v>
      </c>
      <c r="AD78" s="1" t="s">
        <v>91</v>
      </c>
      <c r="AE78" s="1" t="s">
        <v>92</v>
      </c>
      <c r="AF78" s="2" t="s">
        <v>93</v>
      </c>
    </row>
    <row r="79" spans="1:32" x14ac:dyDescent="0.2">
      <c r="A79" s="16">
        <v>44485</v>
      </c>
      <c r="B79">
        <v>0</v>
      </c>
      <c r="C79">
        <v>20</v>
      </c>
      <c r="D79">
        <v>810.06</v>
      </c>
      <c r="E79">
        <v>1222.2</v>
      </c>
      <c r="F79">
        <v>1222.2</v>
      </c>
      <c r="G79">
        <f>(F79-E79)</f>
        <v>0</v>
      </c>
      <c r="H79">
        <f t="shared" ref="H79:H100" si="19">(G79/2)</f>
        <v>0</v>
      </c>
      <c r="I79">
        <f>G79</f>
        <v>0</v>
      </c>
      <c r="J79">
        <f>(I79*1000)</f>
        <v>0</v>
      </c>
      <c r="K79" s="8">
        <f>((D79*J79)/((273.15+C79)*760))*273.15</f>
        <v>0</v>
      </c>
      <c r="L79" s="8">
        <f>(K79/1000)</f>
        <v>0</v>
      </c>
      <c r="M79" s="8"/>
      <c r="N79" s="8"/>
      <c r="O79" s="8"/>
      <c r="P79" s="8"/>
      <c r="Q79" s="8"/>
      <c r="R79">
        <v>0</v>
      </c>
      <c r="S79">
        <f t="shared" ref="S79:S84" si="20">(G79*R79)*10</f>
        <v>0</v>
      </c>
      <c r="T79">
        <f>S79</f>
        <v>0</v>
      </c>
      <c r="U79" s="8">
        <f>((D79*T79)/((273.15+C79)*760))*273.15</f>
        <v>0</v>
      </c>
      <c r="V79" s="8">
        <f t="shared" ref="V79:V85" si="21">(U79/1000)</f>
        <v>0</v>
      </c>
      <c r="W79" s="8"/>
      <c r="X79" s="8"/>
      <c r="Y79" s="8"/>
      <c r="Z79" s="8"/>
      <c r="AA79" s="8"/>
      <c r="AB79">
        <v>99.7</v>
      </c>
      <c r="AC79" s="21">
        <v>0.2</v>
      </c>
      <c r="AD79">
        <v>0</v>
      </c>
      <c r="AE79" t="s">
        <v>94</v>
      </c>
      <c r="AF79" s="22">
        <f t="shared" ref="AF79:AF109" si="22">SUM(R79,AB79,AC79,AD79)</f>
        <v>99.9</v>
      </c>
    </row>
    <row r="80" spans="1:32" x14ac:dyDescent="0.2">
      <c r="A80" s="16">
        <v>44487</v>
      </c>
      <c r="B80">
        <v>2</v>
      </c>
      <c r="C80">
        <v>19</v>
      </c>
      <c r="D80">
        <v>809.1</v>
      </c>
      <c r="E80">
        <v>1222.2</v>
      </c>
      <c r="F80">
        <v>1222.2</v>
      </c>
      <c r="G80">
        <f t="shared" ref="G80:G100" si="23">(F80-E80)</f>
        <v>0</v>
      </c>
      <c r="H80">
        <f t="shared" si="19"/>
        <v>0</v>
      </c>
      <c r="I80">
        <f t="shared" ref="I80:I87" si="24">(I79+G80)+(F80-E80)</f>
        <v>0</v>
      </c>
      <c r="J80">
        <f>(I80*1000)</f>
        <v>0</v>
      </c>
      <c r="K80" s="8">
        <f>((D80*J80)/((273.15+C80)*760))*273.15</f>
        <v>0</v>
      </c>
      <c r="L80" s="8">
        <f>(K80/1000)</f>
        <v>0</v>
      </c>
      <c r="M80" s="8"/>
      <c r="N80" s="8"/>
      <c r="O80" s="8"/>
      <c r="P80" s="8"/>
      <c r="Q80" s="8"/>
      <c r="R80">
        <v>6.8</v>
      </c>
      <c r="S80">
        <f t="shared" si="20"/>
        <v>0</v>
      </c>
      <c r="T80">
        <f>T79+S80</f>
        <v>0</v>
      </c>
      <c r="U80" s="8">
        <f>((D80*T80)/((273.15+C80)*760))*273.15</f>
        <v>0</v>
      </c>
      <c r="V80" s="8">
        <f t="shared" si="21"/>
        <v>0</v>
      </c>
      <c r="W80" s="8"/>
      <c r="X80" s="8"/>
      <c r="Y80" s="8"/>
      <c r="Z80" s="8"/>
      <c r="AA80" s="8"/>
      <c r="AB80">
        <v>97.5</v>
      </c>
      <c r="AC80">
        <v>0.1</v>
      </c>
      <c r="AD80">
        <v>0</v>
      </c>
      <c r="AE80" t="s">
        <v>94</v>
      </c>
      <c r="AF80" s="22">
        <f t="shared" si="22"/>
        <v>104.39999999999999</v>
      </c>
    </row>
    <row r="81" spans="1:32" x14ac:dyDescent="0.2">
      <c r="A81" s="16">
        <v>44489</v>
      </c>
      <c r="B81">
        <v>4</v>
      </c>
      <c r="C81">
        <v>19</v>
      </c>
      <c r="D81">
        <v>768.06</v>
      </c>
      <c r="E81">
        <v>1222.2</v>
      </c>
      <c r="F81">
        <v>1222.2</v>
      </c>
      <c r="G81">
        <f t="shared" si="23"/>
        <v>0</v>
      </c>
      <c r="H81">
        <f t="shared" si="19"/>
        <v>0</v>
      </c>
      <c r="I81">
        <f t="shared" si="24"/>
        <v>0</v>
      </c>
      <c r="J81">
        <f>(I81*1000)</f>
        <v>0</v>
      </c>
      <c r="K81" s="8">
        <f>((D81*J81)/((273.15+C81)*760))*273.15</f>
        <v>0</v>
      </c>
      <c r="L81" s="8">
        <f>(K81/1000)</f>
        <v>0</v>
      </c>
      <c r="M81" s="8"/>
      <c r="N81" s="8"/>
      <c r="O81" s="8"/>
      <c r="P81" s="8"/>
      <c r="Q81" s="8"/>
      <c r="R81">
        <v>15.8</v>
      </c>
      <c r="S81">
        <f t="shared" si="20"/>
        <v>0</v>
      </c>
      <c r="T81">
        <f t="shared" ref="T81:T88" si="25">T80+S81</f>
        <v>0</v>
      </c>
      <c r="U81" s="8">
        <f t="shared" ref="U81:U88" si="26">((D81*T81)/((273.15+C81)*760))*273.15</f>
        <v>0</v>
      </c>
      <c r="V81" s="8">
        <f t="shared" si="21"/>
        <v>0</v>
      </c>
      <c r="W81" s="8"/>
      <c r="X81" s="8"/>
      <c r="Y81" s="8"/>
      <c r="Z81" s="8"/>
      <c r="AA81" s="8"/>
      <c r="AB81">
        <v>96.1</v>
      </c>
      <c r="AC81">
        <v>0.2</v>
      </c>
      <c r="AD81">
        <v>0</v>
      </c>
      <c r="AE81" t="s">
        <v>94</v>
      </c>
      <c r="AF81" s="22">
        <f t="shared" si="22"/>
        <v>112.1</v>
      </c>
    </row>
    <row r="82" spans="1:32" x14ac:dyDescent="0.2">
      <c r="A82" s="16">
        <v>44491</v>
      </c>
      <c r="B82">
        <v>6</v>
      </c>
      <c r="C82">
        <v>21</v>
      </c>
      <c r="D82">
        <v>774.51</v>
      </c>
      <c r="E82">
        <v>1222.2</v>
      </c>
      <c r="F82">
        <v>1222.2</v>
      </c>
      <c r="G82">
        <f t="shared" si="23"/>
        <v>0</v>
      </c>
      <c r="H82">
        <f>(G82/2)</f>
        <v>0</v>
      </c>
      <c r="I82">
        <f t="shared" si="24"/>
        <v>0</v>
      </c>
      <c r="J82">
        <f t="shared" ref="J82:J98" si="27">(I82*1000)</f>
        <v>0</v>
      </c>
      <c r="K82" s="8">
        <f t="shared" ref="K82:K97" si="28">((D82*J82)/((273.15+C82)*760))*273.15</f>
        <v>0</v>
      </c>
      <c r="L82" s="8">
        <f t="shared" ref="L82:L96" si="29">(K82/1000)</f>
        <v>0</v>
      </c>
      <c r="M82" s="8"/>
      <c r="N82" s="8"/>
      <c r="O82" s="8"/>
      <c r="P82" s="8"/>
      <c r="Q82" s="8"/>
      <c r="R82">
        <v>18.2</v>
      </c>
      <c r="S82">
        <f t="shared" si="20"/>
        <v>0</v>
      </c>
      <c r="T82">
        <f t="shared" si="25"/>
        <v>0</v>
      </c>
      <c r="U82" s="8">
        <f t="shared" si="26"/>
        <v>0</v>
      </c>
      <c r="V82" s="8">
        <f t="shared" si="21"/>
        <v>0</v>
      </c>
      <c r="W82" s="8"/>
      <c r="X82" s="8"/>
      <c r="Y82" s="8"/>
      <c r="Z82" s="8"/>
      <c r="AA82" s="8"/>
      <c r="AB82">
        <v>93.1</v>
      </c>
      <c r="AC82">
        <v>1</v>
      </c>
      <c r="AD82">
        <v>0.3</v>
      </c>
      <c r="AE82">
        <v>3253</v>
      </c>
      <c r="AF82" s="22">
        <f t="shared" si="22"/>
        <v>112.6</v>
      </c>
    </row>
    <row r="83" spans="1:32" x14ac:dyDescent="0.2">
      <c r="A83" s="16">
        <v>44494</v>
      </c>
      <c r="B83">
        <v>9</v>
      </c>
      <c r="C83">
        <v>21.5</v>
      </c>
      <c r="D83">
        <v>769.56</v>
      </c>
      <c r="E83">
        <v>1222.2</v>
      </c>
      <c r="F83">
        <v>1223.2</v>
      </c>
      <c r="G83">
        <f t="shared" si="23"/>
        <v>1</v>
      </c>
      <c r="H83">
        <f t="shared" si="19"/>
        <v>0.5</v>
      </c>
      <c r="I83">
        <f t="shared" si="24"/>
        <v>2</v>
      </c>
      <c r="J83">
        <f t="shared" si="27"/>
        <v>2000</v>
      </c>
      <c r="K83" s="8">
        <f t="shared" si="28"/>
        <v>1877.3863191833309</v>
      </c>
      <c r="L83" s="8">
        <f t="shared" si="29"/>
        <v>1.8773863191833309</v>
      </c>
      <c r="M83" s="8"/>
      <c r="N83" s="8"/>
      <c r="O83" s="8"/>
      <c r="P83" s="8"/>
      <c r="Q83" s="8"/>
      <c r="R83">
        <v>19.3</v>
      </c>
      <c r="S83">
        <f>(G83*R83)*10</f>
        <v>193</v>
      </c>
      <c r="T83">
        <f t="shared" si="25"/>
        <v>193</v>
      </c>
      <c r="U83" s="8">
        <f t="shared" si="26"/>
        <v>181.16777980119141</v>
      </c>
      <c r="V83" s="8">
        <f t="shared" si="21"/>
        <v>0.18116777980119142</v>
      </c>
      <c r="W83" s="8"/>
      <c r="X83" s="8"/>
      <c r="Y83" s="8"/>
      <c r="Z83" s="8"/>
      <c r="AA83" s="8"/>
      <c r="AB83">
        <v>87.6</v>
      </c>
      <c r="AC83">
        <v>1.3</v>
      </c>
      <c r="AD83">
        <v>5.0999999999999996</v>
      </c>
      <c r="AE83">
        <v>2801</v>
      </c>
      <c r="AF83" s="22">
        <f t="shared" si="22"/>
        <v>113.29999999999998</v>
      </c>
    </row>
    <row r="84" spans="1:32" x14ac:dyDescent="0.2">
      <c r="A84" s="16">
        <v>44496</v>
      </c>
      <c r="B84">
        <v>11</v>
      </c>
      <c r="C84">
        <v>19.8</v>
      </c>
      <c r="D84">
        <v>768.81</v>
      </c>
      <c r="E84">
        <v>1223.2</v>
      </c>
      <c r="F84">
        <v>1228.2</v>
      </c>
      <c r="G84">
        <f t="shared" si="23"/>
        <v>5</v>
      </c>
      <c r="H84">
        <f t="shared" si="19"/>
        <v>2.5</v>
      </c>
      <c r="I84">
        <f t="shared" si="24"/>
        <v>12</v>
      </c>
      <c r="J84">
        <f t="shared" si="27"/>
        <v>12000</v>
      </c>
      <c r="K84" s="8">
        <f t="shared" si="28"/>
        <v>11318.643463497452</v>
      </c>
      <c r="L84" s="8">
        <f t="shared" si="29"/>
        <v>11.318643463497452</v>
      </c>
      <c r="M84" s="8"/>
      <c r="N84" s="8"/>
      <c r="O84" s="8"/>
      <c r="P84" s="8"/>
      <c r="Q84" s="8"/>
      <c r="R84">
        <v>25.3</v>
      </c>
      <c r="S84">
        <f t="shared" si="20"/>
        <v>1265</v>
      </c>
      <c r="T84">
        <f t="shared" si="25"/>
        <v>1458</v>
      </c>
      <c r="U84" s="8">
        <f t="shared" si="26"/>
        <v>1375.2151808149404</v>
      </c>
      <c r="V84" s="8">
        <f t="shared" si="21"/>
        <v>1.3752151808149404</v>
      </c>
      <c r="W84" s="8"/>
      <c r="X84" s="8"/>
      <c r="Y84" s="8"/>
      <c r="Z84" s="8"/>
      <c r="AA84" s="8"/>
      <c r="AB84">
        <v>71.8</v>
      </c>
      <c r="AC84">
        <v>2.1</v>
      </c>
      <c r="AD84">
        <v>0</v>
      </c>
      <c r="AE84">
        <v>1217</v>
      </c>
      <c r="AF84" s="22">
        <f t="shared" si="22"/>
        <v>99.199999999999989</v>
      </c>
    </row>
    <row r="85" spans="1:32" x14ac:dyDescent="0.2">
      <c r="A85" s="16">
        <v>44498</v>
      </c>
      <c r="B85">
        <v>13</v>
      </c>
      <c r="C85">
        <v>18.5</v>
      </c>
      <c r="D85">
        <v>767.35</v>
      </c>
      <c r="E85">
        <v>1228.2</v>
      </c>
      <c r="F85">
        <v>1233.2</v>
      </c>
      <c r="G85">
        <f t="shared" si="23"/>
        <v>5</v>
      </c>
      <c r="H85">
        <f t="shared" si="19"/>
        <v>2.5</v>
      </c>
      <c r="I85">
        <f t="shared" si="24"/>
        <v>22</v>
      </c>
      <c r="J85">
        <f t="shared" si="27"/>
        <v>22000</v>
      </c>
      <c r="K85" s="8">
        <f t="shared" si="28"/>
        <v>20803.758808774037</v>
      </c>
      <c r="L85" s="8">
        <f t="shared" si="29"/>
        <v>20.803758808774038</v>
      </c>
      <c r="M85" s="8"/>
      <c r="N85" s="8"/>
      <c r="O85" s="8"/>
      <c r="P85" s="8"/>
      <c r="Q85" s="8"/>
      <c r="R85">
        <v>30.2</v>
      </c>
      <c r="S85">
        <f>(G85*R85)*10</f>
        <v>1510</v>
      </c>
      <c r="T85">
        <f t="shared" si="25"/>
        <v>2968</v>
      </c>
      <c r="U85" s="8">
        <f t="shared" si="26"/>
        <v>2806.6161883836976</v>
      </c>
      <c r="V85" s="8">
        <f t="shared" si="21"/>
        <v>2.8066161883836975</v>
      </c>
      <c r="W85" s="8"/>
      <c r="X85" s="8"/>
      <c r="Y85" s="8"/>
      <c r="Z85" s="8"/>
      <c r="AA85" s="8"/>
      <c r="AB85">
        <v>50</v>
      </c>
      <c r="AC85">
        <v>0.4</v>
      </c>
      <c r="AD85">
        <v>0</v>
      </c>
      <c r="AE85">
        <v>925</v>
      </c>
      <c r="AF85" s="22">
        <f t="shared" si="22"/>
        <v>80.600000000000009</v>
      </c>
    </row>
    <row r="86" spans="1:32" x14ac:dyDescent="0.2">
      <c r="A86" s="16">
        <v>44501</v>
      </c>
      <c r="B86">
        <v>16</v>
      </c>
      <c r="C86">
        <v>24.2</v>
      </c>
      <c r="D86">
        <v>767.31</v>
      </c>
      <c r="E86">
        <v>1233.2</v>
      </c>
      <c r="F86">
        <v>1238.4000000000001</v>
      </c>
      <c r="G86">
        <f t="shared" si="23"/>
        <v>5.2000000000000455</v>
      </c>
      <c r="H86">
        <f t="shared" si="19"/>
        <v>2.6000000000000227</v>
      </c>
      <c r="I86">
        <f t="shared" si="24"/>
        <v>32.400000000000091</v>
      </c>
      <c r="J86">
        <f t="shared" si="27"/>
        <v>32400.000000000091</v>
      </c>
      <c r="K86" s="8">
        <f t="shared" si="28"/>
        <v>30049.381548414589</v>
      </c>
      <c r="L86" s="8">
        <f t="shared" si="29"/>
        <v>30.049381548414591</v>
      </c>
      <c r="M86" s="8"/>
      <c r="N86" s="8"/>
      <c r="O86" s="8"/>
      <c r="P86" s="8"/>
      <c r="Q86" s="8"/>
      <c r="R86">
        <v>36.5</v>
      </c>
      <c r="S86">
        <f t="shared" ref="S86:S88" si="30">(G86*R86)*10</f>
        <v>1898.0000000000166</v>
      </c>
      <c r="T86">
        <f t="shared" si="25"/>
        <v>4866.0000000000164</v>
      </c>
      <c r="U86" s="8">
        <f t="shared" si="26"/>
        <v>4512.9719325489332</v>
      </c>
      <c r="V86" s="8">
        <f t="shared" ref="V86:V88" si="31">(U86/1000)</f>
        <v>4.5129719325489335</v>
      </c>
      <c r="W86" s="8"/>
      <c r="X86" s="8"/>
      <c r="Y86" s="8"/>
      <c r="Z86" s="8"/>
      <c r="AA86" s="8"/>
      <c r="AB86">
        <v>50.3</v>
      </c>
      <c r="AC86">
        <v>0.3</v>
      </c>
      <c r="AD86">
        <v>0</v>
      </c>
      <c r="AE86">
        <v>1105</v>
      </c>
      <c r="AF86" s="22">
        <f t="shared" si="22"/>
        <v>87.1</v>
      </c>
    </row>
    <row r="87" spans="1:32" x14ac:dyDescent="0.2">
      <c r="A87" s="16">
        <v>44503</v>
      </c>
      <c r="B87">
        <v>18</v>
      </c>
      <c r="C87">
        <v>20.5</v>
      </c>
      <c r="D87">
        <v>769.56</v>
      </c>
      <c r="E87">
        <v>1238.4000000000001</v>
      </c>
      <c r="F87">
        <v>1243.5999999999999</v>
      </c>
      <c r="G87">
        <f t="shared" si="23"/>
        <v>5.1999999999998181</v>
      </c>
      <c r="H87">
        <f t="shared" si="19"/>
        <v>2.5999999999999091</v>
      </c>
      <c r="I87">
        <f t="shared" si="24"/>
        <v>42.799999999999727</v>
      </c>
      <c r="J87">
        <f t="shared" si="27"/>
        <v>42799.999999999724</v>
      </c>
      <c r="K87" s="8">
        <f t="shared" si="28"/>
        <v>40312.883396811194</v>
      </c>
      <c r="L87" s="8">
        <f t="shared" si="29"/>
        <v>40.312883396811195</v>
      </c>
      <c r="M87" s="8"/>
      <c r="N87" s="8"/>
      <c r="O87" s="8"/>
      <c r="P87" s="8"/>
      <c r="Q87" s="8"/>
      <c r="R87">
        <v>42.6</v>
      </c>
      <c r="S87">
        <f t="shared" si="30"/>
        <v>2215.1999999999225</v>
      </c>
      <c r="T87">
        <f t="shared" si="25"/>
        <v>7081.1999999999389</v>
      </c>
      <c r="U87" s="8">
        <f t="shared" si="26"/>
        <v>6669.7100446144577</v>
      </c>
      <c r="V87" s="8">
        <f t="shared" si="31"/>
        <v>6.6697100446144582</v>
      </c>
      <c r="W87" s="8"/>
      <c r="X87" s="8"/>
      <c r="Y87" s="8"/>
      <c r="Z87" s="8"/>
      <c r="AA87" s="8"/>
      <c r="AB87">
        <v>47.4</v>
      </c>
      <c r="AC87">
        <v>0.1</v>
      </c>
      <c r="AD87">
        <v>0</v>
      </c>
      <c r="AE87">
        <v>1417</v>
      </c>
      <c r="AF87" s="22">
        <f t="shared" si="22"/>
        <v>90.1</v>
      </c>
    </row>
    <row r="88" spans="1:32" x14ac:dyDescent="0.2">
      <c r="A88" s="16">
        <v>44505</v>
      </c>
      <c r="B88">
        <v>20</v>
      </c>
      <c r="C88">
        <v>18</v>
      </c>
      <c r="D88">
        <v>768.06</v>
      </c>
      <c r="E88">
        <v>1243.5999999999999</v>
      </c>
      <c r="F88">
        <v>1248.5999999999999</v>
      </c>
      <c r="G88">
        <f t="shared" si="23"/>
        <v>5</v>
      </c>
      <c r="H88">
        <f t="shared" si="19"/>
        <v>2.5</v>
      </c>
      <c r="I88">
        <f t="shared" ref="I88:I100" si="32">(I87+G88)+(F88-E88)</f>
        <v>52.799999999999727</v>
      </c>
      <c r="J88">
        <f t="shared" si="27"/>
        <v>52799.999999999724</v>
      </c>
      <c r="K88" s="8">
        <f t="shared" si="28"/>
        <v>50061.042414381904</v>
      </c>
      <c r="L88" s="8">
        <f t="shared" si="29"/>
        <v>50.061042414381902</v>
      </c>
      <c r="M88" s="8"/>
      <c r="N88" s="8"/>
      <c r="O88" s="8"/>
      <c r="P88" s="8"/>
      <c r="Q88" s="8"/>
      <c r="R88">
        <v>49.2</v>
      </c>
      <c r="S88">
        <f t="shared" si="30"/>
        <v>2460</v>
      </c>
      <c r="T88">
        <f t="shared" si="25"/>
        <v>9541.1999999999389</v>
      </c>
      <c r="U88" s="8">
        <f t="shared" si="26"/>
        <v>9046.2579144715928</v>
      </c>
      <c r="V88" s="8">
        <f t="shared" si="31"/>
        <v>9.0462579144715924</v>
      </c>
      <c r="W88" s="8"/>
      <c r="X88" s="8"/>
      <c r="Y88" s="8"/>
      <c r="Z88" s="8"/>
      <c r="AA88" s="8"/>
      <c r="AB88">
        <v>43.6</v>
      </c>
      <c r="AC88">
        <v>0.2</v>
      </c>
      <c r="AD88">
        <v>0</v>
      </c>
      <c r="AE88">
        <v>1782</v>
      </c>
      <c r="AF88" s="22">
        <f t="shared" si="22"/>
        <v>93.000000000000014</v>
      </c>
    </row>
    <row r="89" spans="1:32" x14ac:dyDescent="0.2">
      <c r="A89" s="16">
        <v>44508</v>
      </c>
      <c r="B89">
        <v>23</v>
      </c>
      <c r="C89">
        <v>19</v>
      </c>
      <c r="D89">
        <v>768.06</v>
      </c>
      <c r="E89">
        <v>1248.5999999999999</v>
      </c>
      <c r="F89">
        <v>1253.5</v>
      </c>
      <c r="G89">
        <f t="shared" si="23"/>
        <v>4.9000000000000909</v>
      </c>
      <c r="H89">
        <f t="shared" si="19"/>
        <v>2.4500000000000455</v>
      </c>
      <c r="I89">
        <f t="shared" si="32"/>
        <v>62.599999999999909</v>
      </c>
      <c r="J89">
        <f t="shared" si="27"/>
        <v>62599.999999999913</v>
      </c>
      <c r="K89" s="8">
        <f t="shared" si="28"/>
        <v>59149.517062251645</v>
      </c>
      <c r="L89" s="8">
        <f t="shared" si="29"/>
        <v>59.149517062251647</v>
      </c>
      <c r="M89" s="8"/>
      <c r="N89" s="8"/>
      <c r="O89" s="8"/>
      <c r="P89" s="8"/>
      <c r="Q89" s="8"/>
      <c r="U89" s="8"/>
      <c r="V89" s="8"/>
      <c r="W89" s="8"/>
      <c r="X89" s="8"/>
      <c r="Y89" s="8"/>
      <c r="Z89" s="8"/>
      <c r="AA89" s="8"/>
      <c r="AB89">
        <v>43.4</v>
      </c>
      <c r="AC89">
        <v>0.2</v>
      </c>
      <c r="AD89">
        <v>0</v>
      </c>
      <c r="AE89">
        <v>1364</v>
      </c>
      <c r="AF89" s="22">
        <f t="shared" si="22"/>
        <v>43.6</v>
      </c>
    </row>
    <row r="90" spans="1:32" x14ac:dyDescent="0.2">
      <c r="A90" s="16">
        <v>44510</v>
      </c>
      <c r="B90">
        <v>25</v>
      </c>
      <c r="C90">
        <v>23</v>
      </c>
      <c r="D90">
        <v>768.06</v>
      </c>
      <c r="E90">
        <v>1253.5</v>
      </c>
      <c r="F90">
        <v>1257.9000000000001</v>
      </c>
      <c r="G90">
        <f t="shared" si="23"/>
        <v>4.4000000000000909</v>
      </c>
      <c r="H90">
        <f t="shared" si="19"/>
        <v>2.2000000000000455</v>
      </c>
      <c r="I90">
        <f t="shared" si="32"/>
        <v>71.400000000000091</v>
      </c>
      <c r="J90">
        <f t="shared" si="27"/>
        <v>71400.000000000087</v>
      </c>
      <c r="K90" s="8">
        <f t="shared" si="28"/>
        <v>66553.244953215471</v>
      </c>
      <c r="L90" s="8">
        <f t="shared" si="29"/>
        <v>66.553244953215469</v>
      </c>
      <c r="M90" s="8"/>
      <c r="N90" s="8"/>
      <c r="O90" s="8"/>
      <c r="P90" s="8"/>
      <c r="Q90" s="8"/>
      <c r="U90" s="8"/>
      <c r="V90" s="8"/>
      <c r="W90" s="8"/>
      <c r="X90" s="8"/>
      <c r="Y90" s="8"/>
      <c r="Z90" s="8"/>
      <c r="AA90" s="8"/>
      <c r="AB90">
        <v>43.2</v>
      </c>
      <c r="AC90">
        <v>0.2</v>
      </c>
      <c r="AD90">
        <v>0</v>
      </c>
      <c r="AE90">
        <v>1364</v>
      </c>
      <c r="AF90" s="22">
        <f t="shared" si="22"/>
        <v>43.400000000000006</v>
      </c>
    </row>
    <row r="91" spans="1:32" x14ac:dyDescent="0.2">
      <c r="A91" s="16">
        <v>44512</v>
      </c>
      <c r="B91">
        <v>27</v>
      </c>
      <c r="C91">
        <v>19</v>
      </c>
      <c r="D91">
        <v>768.06</v>
      </c>
      <c r="E91">
        <v>1257.9000000000001</v>
      </c>
      <c r="F91">
        <v>1262</v>
      </c>
      <c r="G91">
        <f t="shared" si="23"/>
        <v>4.0999999999999091</v>
      </c>
      <c r="H91">
        <f t="shared" si="19"/>
        <v>2.0499999999999545</v>
      </c>
      <c r="I91">
        <f t="shared" si="32"/>
        <v>79.599999999999909</v>
      </c>
      <c r="J91">
        <f t="shared" si="27"/>
        <v>79599.999999999913</v>
      </c>
      <c r="K91" s="8">
        <f t="shared" si="28"/>
        <v>75212.484954556421</v>
      </c>
      <c r="L91" s="8">
        <f t="shared" si="29"/>
        <v>75.212484954556416</v>
      </c>
      <c r="M91" s="8"/>
      <c r="N91" s="8"/>
      <c r="O91" s="8"/>
      <c r="P91" s="8"/>
      <c r="Q91" s="8"/>
      <c r="U91" s="8"/>
      <c r="V91" s="8"/>
      <c r="W91" s="8"/>
      <c r="X91" s="8"/>
      <c r="Y91" s="8"/>
      <c r="Z91" s="8"/>
      <c r="AA91" s="8"/>
      <c r="AB91">
        <v>37.700000000000003</v>
      </c>
      <c r="AC91">
        <v>2</v>
      </c>
      <c r="AD91">
        <v>0</v>
      </c>
      <c r="AE91">
        <v>781</v>
      </c>
      <c r="AF91" s="22">
        <f t="shared" si="22"/>
        <v>39.700000000000003</v>
      </c>
    </row>
    <row r="92" spans="1:32" x14ac:dyDescent="0.2">
      <c r="A92" s="16">
        <v>44516</v>
      </c>
      <c r="B92">
        <v>31</v>
      </c>
      <c r="C92">
        <v>18</v>
      </c>
      <c r="D92">
        <v>768.06</v>
      </c>
      <c r="E92">
        <v>1262</v>
      </c>
      <c r="F92">
        <v>1266.2</v>
      </c>
      <c r="G92">
        <f t="shared" si="23"/>
        <v>4.2000000000000455</v>
      </c>
      <c r="H92">
        <f t="shared" si="19"/>
        <v>2.1000000000000227</v>
      </c>
      <c r="I92">
        <f t="shared" si="32"/>
        <v>88</v>
      </c>
      <c r="J92">
        <f t="shared" si="27"/>
        <v>88000</v>
      </c>
      <c r="K92" s="8">
        <f t="shared" si="28"/>
        <v>83435.070690636945</v>
      </c>
      <c r="L92" s="8">
        <f t="shared" si="29"/>
        <v>83.435070690636948</v>
      </c>
      <c r="M92" s="8"/>
      <c r="N92" s="8"/>
      <c r="O92" s="8"/>
      <c r="P92" s="8"/>
      <c r="Q92" s="8"/>
      <c r="U92" s="8"/>
      <c r="V92" s="8"/>
      <c r="W92" s="8"/>
      <c r="X92" s="8"/>
      <c r="Y92" s="8"/>
      <c r="Z92" s="8"/>
      <c r="AA92" s="8"/>
      <c r="AB92">
        <v>29.7</v>
      </c>
      <c r="AC92">
        <v>2.2000000000000002</v>
      </c>
      <c r="AD92">
        <v>7.5</v>
      </c>
      <c r="AE92">
        <v>458</v>
      </c>
      <c r="AF92" s="22">
        <f t="shared" si="22"/>
        <v>39.4</v>
      </c>
    </row>
    <row r="93" spans="1:32" x14ac:dyDescent="0.2">
      <c r="A93" s="16">
        <v>44518</v>
      </c>
      <c r="B93">
        <v>33</v>
      </c>
      <c r="C93">
        <v>19</v>
      </c>
      <c r="D93">
        <v>768.06</v>
      </c>
      <c r="E93">
        <v>1266.2</v>
      </c>
      <c r="F93">
        <v>1270.5</v>
      </c>
      <c r="G93">
        <f t="shared" si="23"/>
        <v>4.2999999999999545</v>
      </c>
      <c r="H93">
        <f t="shared" si="19"/>
        <v>2.1499999999999773</v>
      </c>
      <c r="I93">
        <f t="shared" si="32"/>
        <v>96.599999999999909</v>
      </c>
      <c r="J93">
        <f t="shared" si="27"/>
        <v>96599.999999999913</v>
      </c>
      <c r="K93" s="8">
        <f t="shared" si="28"/>
        <v>91275.452846861197</v>
      </c>
      <c r="L93" s="8">
        <f t="shared" si="29"/>
        <v>91.275452846861199</v>
      </c>
      <c r="M93" s="8"/>
      <c r="N93" s="8"/>
      <c r="O93" s="8"/>
      <c r="P93" s="8"/>
      <c r="Q93" s="8"/>
      <c r="U93" s="8"/>
      <c r="V93" s="8"/>
      <c r="W93" s="8"/>
      <c r="X93" s="8"/>
      <c r="Y93" s="8"/>
      <c r="Z93" s="8"/>
      <c r="AA93" s="8"/>
      <c r="AB93">
        <v>26.8</v>
      </c>
      <c r="AC93">
        <v>0.4</v>
      </c>
      <c r="AD93">
        <v>8</v>
      </c>
      <c r="AE93">
        <v>335</v>
      </c>
      <c r="AF93" s="22">
        <f t="shared" si="22"/>
        <v>35.200000000000003</v>
      </c>
    </row>
    <row r="94" spans="1:32" x14ac:dyDescent="0.2">
      <c r="A94" s="16">
        <v>44522</v>
      </c>
      <c r="B94">
        <v>37</v>
      </c>
      <c r="C94">
        <v>20</v>
      </c>
      <c r="D94">
        <v>768.06</v>
      </c>
      <c r="E94">
        <v>1270.5</v>
      </c>
      <c r="F94">
        <v>1274.5999999999999</v>
      </c>
      <c r="G94">
        <f t="shared" si="23"/>
        <v>4.0999999999999091</v>
      </c>
      <c r="H94">
        <f t="shared" si="19"/>
        <v>2.0499999999999545</v>
      </c>
      <c r="I94">
        <f t="shared" si="32"/>
        <v>104.79999999999973</v>
      </c>
      <c r="J94">
        <f t="shared" si="27"/>
        <v>104799.99999999972</v>
      </c>
      <c r="K94" s="8">
        <f t="shared" si="28"/>
        <v>98685.681513864562</v>
      </c>
      <c r="L94" s="8">
        <f t="shared" si="29"/>
        <v>98.685681513864566</v>
      </c>
      <c r="M94" s="8"/>
      <c r="N94" s="8"/>
      <c r="O94" s="8"/>
      <c r="P94" s="8"/>
      <c r="Q94" s="8"/>
      <c r="U94" s="8"/>
      <c r="V94" s="8"/>
      <c r="W94" s="8"/>
      <c r="X94" s="8"/>
      <c r="Y94" s="8"/>
      <c r="Z94" s="8"/>
      <c r="AA94" s="8"/>
      <c r="AB94">
        <v>26.1</v>
      </c>
      <c r="AC94">
        <v>3.4</v>
      </c>
      <c r="AD94">
        <v>17.600000000000001</v>
      </c>
      <c r="AE94">
        <v>211</v>
      </c>
      <c r="AF94" s="22">
        <f t="shared" si="22"/>
        <v>47.1</v>
      </c>
    </row>
    <row r="95" spans="1:32" x14ac:dyDescent="0.2">
      <c r="A95" s="16">
        <v>44524</v>
      </c>
      <c r="B95">
        <v>39</v>
      </c>
      <c r="C95">
        <v>20</v>
      </c>
      <c r="D95">
        <v>768.06</v>
      </c>
      <c r="E95">
        <v>1274.5999999999999</v>
      </c>
      <c r="F95">
        <v>1278.5</v>
      </c>
      <c r="G95">
        <f t="shared" si="23"/>
        <v>3.9000000000000909</v>
      </c>
      <c r="H95">
        <f t="shared" si="19"/>
        <v>1.9500000000000455</v>
      </c>
      <c r="I95">
        <f t="shared" si="32"/>
        <v>112.59999999999991</v>
      </c>
      <c r="J95">
        <f t="shared" si="27"/>
        <v>112599.99999999991</v>
      </c>
      <c r="K95" s="8">
        <f t="shared" si="28"/>
        <v>106030.60819142338</v>
      </c>
      <c r="L95" s="8">
        <f t="shared" si="29"/>
        <v>106.03060819142338</v>
      </c>
      <c r="M95" s="8"/>
      <c r="N95" s="8"/>
      <c r="O95" s="8"/>
      <c r="P95" s="8"/>
      <c r="Q95" s="8"/>
      <c r="U95" s="8"/>
      <c r="V95" s="8"/>
      <c r="W95" s="8"/>
      <c r="X95" s="8"/>
      <c r="Y95" s="8"/>
      <c r="Z95" s="8"/>
      <c r="AA95" s="8"/>
      <c r="AF95" s="22">
        <f t="shared" si="22"/>
        <v>0</v>
      </c>
    </row>
    <row r="96" spans="1:32" x14ac:dyDescent="0.2">
      <c r="A96" s="16">
        <v>44526</v>
      </c>
      <c r="B96">
        <v>41</v>
      </c>
      <c r="C96">
        <v>20</v>
      </c>
      <c r="D96">
        <v>768.06</v>
      </c>
      <c r="E96">
        <v>1278.5</v>
      </c>
      <c r="F96">
        <v>1282</v>
      </c>
      <c r="G96">
        <f t="shared" si="23"/>
        <v>3.5</v>
      </c>
      <c r="H96">
        <f t="shared" si="19"/>
        <v>1.75</v>
      </c>
      <c r="I96">
        <f t="shared" si="32"/>
        <v>119.59999999999991</v>
      </c>
      <c r="J96">
        <f t="shared" si="27"/>
        <v>119599.99999999991</v>
      </c>
      <c r="K96" s="8">
        <f t="shared" si="28"/>
        <v>112622.20905589907</v>
      </c>
      <c r="L96" s="8">
        <f t="shared" si="29"/>
        <v>112.62220905589908</v>
      </c>
      <c r="M96" s="8"/>
      <c r="N96" s="8"/>
      <c r="O96" s="8"/>
      <c r="P96" s="8"/>
      <c r="Q96" s="8"/>
      <c r="U96" s="8"/>
      <c r="V96" s="8"/>
      <c r="W96" s="8"/>
      <c r="X96" s="8"/>
      <c r="Y96" s="8"/>
      <c r="Z96" s="8"/>
      <c r="AA96" s="8"/>
      <c r="AB96">
        <v>29.8</v>
      </c>
      <c r="AC96">
        <v>0.2</v>
      </c>
      <c r="AD96">
        <v>26.8</v>
      </c>
      <c r="AE96">
        <v>528</v>
      </c>
      <c r="AF96" s="22">
        <f t="shared" si="22"/>
        <v>56.8</v>
      </c>
    </row>
    <row r="97" spans="1:32" x14ac:dyDescent="0.2">
      <c r="A97" s="16">
        <v>44529</v>
      </c>
      <c r="B97">
        <v>44</v>
      </c>
      <c r="C97">
        <v>17</v>
      </c>
      <c r="D97">
        <v>768.06</v>
      </c>
      <c r="E97">
        <v>1282</v>
      </c>
      <c r="F97">
        <v>1285.0999999999999</v>
      </c>
      <c r="G97">
        <f t="shared" si="23"/>
        <v>3.0999999999999091</v>
      </c>
      <c r="H97">
        <f t="shared" si="19"/>
        <v>1.5499999999999545</v>
      </c>
      <c r="I97">
        <f t="shared" si="32"/>
        <v>125.79999999999973</v>
      </c>
      <c r="J97">
        <f t="shared" si="27"/>
        <v>125799.99999999972</v>
      </c>
      <c r="K97" s="8">
        <f t="shared" si="28"/>
        <v>119685.3038637</v>
      </c>
      <c r="L97" s="8"/>
      <c r="M97" s="8"/>
      <c r="N97" s="8"/>
      <c r="O97" s="8"/>
      <c r="P97" s="8"/>
      <c r="Q97" s="8"/>
      <c r="U97" s="8"/>
      <c r="V97" s="8"/>
      <c r="W97" s="8"/>
      <c r="X97" s="8"/>
      <c r="Y97" s="8"/>
      <c r="Z97" s="8"/>
      <c r="AA97" s="8"/>
      <c r="AB97">
        <v>29.8</v>
      </c>
      <c r="AC97">
        <v>0.2</v>
      </c>
      <c r="AD97">
        <v>28.1</v>
      </c>
      <c r="AE97">
        <v>525</v>
      </c>
      <c r="AF97" s="22">
        <f t="shared" si="22"/>
        <v>58.1</v>
      </c>
    </row>
    <row r="98" spans="1:32" x14ac:dyDescent="0.2">
      <c r="A98" s="16">
        <v>44531</v>
      </c>
      <c r="B98">
        <v>46</v>
      </c>
      <c r="C98">
        <v>19</v>
      </c>
      <c r="D98">
        <v>768.06</v>
      </c>
      <c r="E98">
        <v>1285.0999999999999</v>
      </c>
      <c r="F98">
        <v>1287.4000000000001</v>
      </c>
      <c r="G98">
        <f t="shared" si="23"/>
        <v>2.3000000000001819</v>
      </c>
      <c r="H98">
        <f t="shared" si="19"/>
        <v>1.1500000000000909</v>
      </c>
      <c r="I98">
        <f t="shared" si="32"/>
        <v>130.40000000000009</v>
      </c>
      <c r="J98">
        <f t="shared" si="27"/>
        <v>130400.00000000009</v>
      </c>
      <c r="K98" s="8"/>
      <c r="L98" s="8"/>
      <c r="M98" s="8"/>
      <c r="N98" s="8"/>
      <c r="O98" s="8"/>
      <c r="P98" s="8"/>
      <c r="Q98" s="8"/>
      <c r="U98" s="8"/>
      <c r="V98" s="8"/>
      <c r="W98" s="8"/>
      <c r="X98" s="8"/>
      <c r="Y98" s="8"/>
      <c r="Z98" s="8"/>
      <c r="AA98" s="8"/>
      <c r="AB98">
        <v>30.2</v>
      </c>
      <c r="AC98">
        <v>0.1</v>
      </c>
      <c r="AD98">
        <v>31</v>
      </c>
      <c r="AE98">
        <v>584</v>
      </c>
      <c r="AF98" s="22">
        <f t="shared" si="22"/>
        <v>61.3</v>
      </c>
    </row>
    <row r="99" spans="1:32" x14ac:dyDescent="0.2">
      <c r="A99" s="16">
        <v>44533</v>
      </c>
      <c r="B99">
        <v>48</v>
      </c>
      <c r="C99">
        <v>20</v>
      </c>
      <c r="D99">
        <v>768.06</v>
      </c>
      <c r="E99">
        <v>1287.4000000000001</v>
      </c>
      <c r="F99">
        <v>1288.9000000000001</v>
      </c>
      <c r="G99">
        <f t="shared" si="23"/>
        <v>1.5</v>
      </c>
      <c r="H99">
        <f t="shared" si="19"/>
        <v>0.75</v>
      </c>
      <c r="I99">
        <f t="shared" si="32"/>
        <v>133.40000000000009</v>
      </c>
      <c r="K99" s="8"/>
      <c r="L99" s="8"/>
      <c r="M99" s="8"/>
      <c r="N99" s="8"/>
      <c r="O99" s="8"/>
      <c r="P99" s="8"/>
      <c r="Q99" s="8"/>
      <c r="U99" s="8"/>
      <c r="V99" s="8"/>
      <c r="W99" s="8"/>
      <c r="X99" s="8"/>
      <c r="Y99" s="8"/>
      <c r="Z99" s="8"/>
      <c r="AA99" s="8"/>
      <c r="AB99">
        <v>30.6</v>
      </c>
      <c r="AC99">
        <v>0.2</v>
      </c>
      <c r="AD99">
        <v>39.200000000000003</v>
      </c>
      <c r="AE99">
        <v>612</v>
      </c>
      <c r="AF99" s="22">
        <f t="shared" si="22"/>
        <v>70</v>
      </c>
    </row>
    <row r="100" spans="1:32" x14ac:dyDescent="0.2">
      <c r="A100" s="16">
        <v>44535</v>
      </c>
      <c r="B100">
        <v>51</v>
      </c>
      <c r="C100">
        <v>19</v>
      </c>
      <c r="D100">
        <v>768.06</v>
      </c>
      <c r="E100">
        <v>1288.9000000000001</v>
      </c>
      <c r="F100">
        <v>1289.5999999999999</v>
      </c>
      <c r="G100">
        <f t="shared" si="23"/>
        <v>0.6999999999998181</v>
      </c>
      <c r="H100">
        <f t="shared" si="19"/>
        <v>0.34999999999990905</v>
      </c>
      <c r="I100">
        <f t="shared" si="32"/>
        <v>134.79999999999973</v>
      </c>
      <c r="K100" s="8"/>
      <c r="L100" s="8"/>
      <c r="M100" s="8"/>
      <c r="N100" s="8"/>
      <c r="O100" s="8"/>
      <c r="P100" s="8"/>
      <c r="Q100" s="8"/>
      <c r="U100" s="8"/>
      <c r="V100" s="8"/>
      <c r="W100" s="8"/>
      <c r="X100" s="8"/>
      <c r="Y100" s="8"/>
      <c r="Z100" s="8"/>
      <c r="AA100" s="8"/>
      <c r="AB100">
        <v>30.6</v>
      </c>
      <c r="AC100">
        <v>0.2</v>
      </c>
      <c r="AD100">
        <v>39.200000000000003</v>
      </c>
      <c r="AE100">
        <v>612</v>
      </c>
      <c r="AF100" s="22">
        <f t="shared" si="22"/>
        <v>70</v>
      </c>
    </row>
    <row r="101" spans="1:32" x14ac:dyDescent="0.2">
      <c r="A101" s="16"/>
      <c r="C101">
        <v>16</v>
      </c>
      <c r="D101">
        <v>768.06</v>
      </c>
      <c r="K101" s="8"/>
      <c r="L101" s="8"/>
      <c r="M101" s="8"/>
      <c r="N101" s="8"/>
      <c r="O101" s="8"/>
      <c r="P101" s="8"/>
      <c r="Q101" s="8"/>
      <c r="U101" s="8"/>
      <c r="V101" s="8"/>
      <c r="W101" s="8"/>
      <c r="X101" s="8"/>
      <c r="Y101" s="8"/>
      <c r="Z101" s="8"/>
      <c r="AA101" s="8"/>
      <c r="AB101">
        <v>31.2</v>
      </c>
      <c r="AC101">
        <v>0.1</v>
      </c>
      <c r="AD101">
        <v>40.9</v>
      </c>
      <c r="AE101">
        <v>706</v>
      </c>
      <c r="AF101" s="22">
        <f t="shared" si="22"/>
        <v>72.2</v>
      </c>
    </row>
    <row r="102" spans="1:32" x14ac:dyDescent="0.2">
      <c r="A102" s="24"/>
      <c r="K102" s="8"/>
      <c r="L102" s="8"/>
      <c r="M102" s="8"/>
      <c r="N102" s="8"/>
      <c r="O102" s="8"/>
      <c r="P102" s="8"/>
      <c r="Q102" s="8"/>
      <c r="U102" s="8"/>
      <c r="V102" s="8"/>
      <c r="W102" s="8"/>
      <c r="X102" s="8"/>
      <c r="Y102" s="8"/>
      <c r="Z102" s="8"/>
      <c r="AA102" s="8"/>
      <c r="AB102">
        <v>31.5</v>
      </c>
      <c r="AC102">
        <v>0.2</v>
      </c>
      <c r="AD102">
        <v>39.799999999999997</v>
      </c>
      <c r="AE102">
        <v>670</v>
      </c>
      <c r="AF102" s="22">
        <f t="shared" si="22"/>
        <v>71.5</v>
      </c>
    </row>
    <row r="103" spans="1:32" x14ac:dyDescent="0.2">
      <c r="A103" s="16"/>
      <c r="K103" s="8"/>
      <c r="L103" s="8"/>
      <c r="M103" s="8"/>
      <c r="N103" s="8"/>
      <c r="O103" s="8"/>
      <c r="P103" s="8"/>
      <c r="Q103" s="8"/>
      <c r="U103" s="8"/>
      <c r="V103" s="8"/>
      <c r="W103" s="8"/>
      <c r="X103" s="8"/>
      <c r="Y103" s="8"/>
      <c r="Z103" s="8"/>
      <c r="AA103" s="8"/>
      <c r="AB103">
        <v>30.6</v>
      </c>
      <c r="AC103">
        <v>0.6</v>
      </c>
      <c r="AD103">
        <v>40.5</v>
      </c>
      <c r="AE103">
        <v>485</v>
      </c>
      <c r="AF103" s="22">
        <f t="shared" si="22"/>
        <v>71.7</v>
      </c>
    </row>
    <row r="104" spans="1:32" x14ac:dyDescent="0.2">
      <c r="A104" s="16"/>
      <c r="K104" s="8"/>
      <c r="L104" s="8"/>
      <c r="M104" s="8"/>
      <c r="N104" s="8"/>
      <c r="O104" s="8"/>
      <c r="P104" s="8"/>
      <c r="Q104" s="8"/>
      <c r="U104" s="8"/>
      <c r="V104" s="8"/>
      <c r="W104" s="8"/>
      <c r="X104" s="8"/>
      <c r="Y104" s="8"/>
      <c r="Z104" s="8"/>
      <c r="AA104" s="8"/>
      <c r="AB104">
        <v>30.5</v>
      </c>
      <c r="AC104">
        <v>0.5</v>
      </c>
      <c r="AD104">
        <v>43.2</v>
      </c>
      <c r="AE104">
        <v>451</v>
      </c>
      <c r="AF104" s="22">
        <f t="shared" si="22"/>
        <v>74.2</v>
      </c>
    </row>
    <row r="105" spans="1:32" x14ac:dyDescent="0.2">
      <c r="A105" s="16"/>
      <c r="K105" s="8"/>
      <c r="L105" s="8"/>
      <c r="M105" s="8"/>
      <c r="N105" s="8"/>
      <c r="O105" s="8"/>
      <c r="P105" s="8"/>
      <c r="Q105" s="8"/>
      <c r="U105" s="8"/>
      <c r="V105" s="8"/>
      <c r="W105" s="8"/>
      <c r="X105" s="8"/>
      <c r="Y105" s="8"/>
      <c r="Z105" s="8"/>
      <c r="AA105" s="8"/>
      <c r="AB105">
        <v>30.2</v>
      </c>
      <c r="AC105">
        <v>0.3</v>
      </c>
      <c r="AD105">
        <v>42.6</v>
      </c>
      <c r="AE105">
        <v>632</v>
      </c>
      <c r="AF105" s="22">
        <f t="shared" si="22"/>
        <v>73.099999999999994</v>
      </c>
    </row>
    <row r="106" spans="1:32" x14ac:dyDescent="0.2">
      <c r="A106" s="23"/>
      <c r="K106" s="8"/>
      <c r="L106" s="8"/>
      <c r="M106" s="8"/>
      <c r="N106" s="8"/>
      <c r="O106" s="8"/>
      <c r="P106" s="8"/>
      <c r="Q106" s="8"/>
      <c r="U106" s="8"/>
      <c r="V106" s="8"/>
      <c r="W106" s="8"/>
      <c r="X106" s="8"/>
      <c r="Y106" s="8"/>
      <c r="Z106" s="8"/>
      <c r="AA106" s="8"/>
      <c r="AB106">
        <v>30.2</v>
      </c>
      <c r="AC106">
        <v>0.3</v>
      </c>
      <c r="AD106">
        <v>42.6</v>
      </c>
      <c r="AE106">
        <v>632</v>
      </c>
      <c r="AF106" s="22">
        <f t="shared" si="22"/>
        <v>73.099999999999994</v>
      </c>
    </row>
    <row r="107" spans="1:32" x14ac:dyDescent="0.2">
      <c r="A107" s="23"/>
      <c r="K107" s="8"/>
      <c r="L107" s="8"/>
      <c r="M107" s="8"/>
      <c r="N107" s="8"/>
      <c r="O107" s="8"/>
      <c r="P107" s="8"/>
      <c r="Q107" s="8"/>
      <c r="U107" s="8"/>
      <c r="V107" s="8"/>
      <c r="W107" s="8"/>
      <c r="X107" s="8"/>
      <c r="Y107" s="8"/>
      <c r="Z107" s="8"/>
      <c r="AA107" s="8"/>
      <c r="AB107">
        <v>30.6</v>
      </c>
      <c r="AC107">
        <v>0.1</v>
      </c>
      <c r="AD107">
        <v>42.4</v>
      </c>
      <c r="AE107">
        <v>686</v>
      </c>
      <c r="AF107" s="22">
        <f t="shared" si="22"/>
        <v>73.099999999999994</v>
      </c>
    </row>
    <row r="108" spans="1:32" x14ac:dyDescent="0.2">
      <c r="A108" s="23"/>
      <c r="K108" s="8"/>
      <c r="L108" s="8"/>
      <c r="M108" s="8"/>
      <c r="N108" s="8"/>
      <c r="O108" s="8"/>
      <c r="P108" s="8"/>
      <c r="Q108" s="8"/>
      <c r="U108" s="8"/>
      <c r="V108" s="8"/>
      <c r="W108" s="8"/>
      <c r="X108" s="8"/>
      <c r="Y108" s="8"/>
      <c r="Z108" s="8"/>
      <c r="AA108" s="8"/>
      <c r="AB108">
        <v>30.3</v>
      </c>
      <c r="AC108">
        <v>0.2</v>
      </c>
      <c r="AD108">
        <v>40.9</v>
      </c>
      <c r="AE108">
        <v>707</v>
      </c>
      <c r="AF108" s="22">
        <f t="shared" si="22"/>
        <v>71.400000000000006</v>
      </c>
    </row>
    <row r="109" spans="1:32" x14ac:dyDescent="0.2">
      <c r="A109" s="23"/>
      <c r="K109" s="8"/>
      <c r="L109" s="8"/>
      <c r="M109" s="8"/>
      <c r="N109" s="8"/>
      <c r="O109" s="8"/>
      <c r="P109" s="8"/>
      <c r="Q109" s="8"/>
      <c r="U109" s="8"/>
      <c r="V109" s="8"/>
      <c r="W109" s="8"/>
      <c r="X109" s="8"/>
      <c r="Y109" s="8"/>
      <c r="Z109" s="8"/>
      <c r="AA109" s="8"/>
      <c r="AB109">
        <v>29.5</v>
      </c>
      <c r="AC109">
        <v>0.2</v>
      </c>
      <c r="AD109">
        <v>39.1</v>
      </c>
      <c r="AE109">
        <v>763</v>
      </c>
      <c r="AF109" s="22">
        <f t="shared" si="22"/>
        <v>68.8</v>
      </c>
    </row>
    <row r="110" spans="1:32" x14ac:dyDescent="0.2">
      <c r="A110" s="23"/>
      <c r="K110" s="8"/>
      <c r="L110" s="8"/>
      <c r="M110" s="8"/>
      <c r="N110" s="8"/>
      <c r="O110" s="8"/>
      <c r="P110" s="8"/>
      <c r="Q110" s="8"/>
      <c r="U110" s="8"/>
      <c r="V110" s="8"/>
      <c r="W110" s="8"/>
      <c r="X110" s="8"/>
      <c r="Y110" s="8"/>
      <c r="Z110" s="8"/>
      <c r="AA110" s="8"/>
    </row>
    <row r="111" spans="1:32" x14ac:dyDescent="0.2">
      <c r="A111" s="23"/>
      <c r="K111" s="8"/>
      <c r="L111" s="8"/>
      <c r="M111" s="8"/>
      <c r="N111" s="8"/>
      <c r="O111" s="8"/>
      <c r="P111" s="8"/>
      <c r="Q111" s="8"/>
      <c r="U111" s="8"/>
      <c r="V111" s="8"/>
      <c r="W111" s="8"/>
      <c r="X111" s="8"/>
      <c r="Y111" s="8"/>
      <c r="Z111" s="8"/>
      <c r="AA111" s="8"/>
    </row>
    <row r="112" spans="1:32" x14ac:dyDescent="0.2">
      <c r="A112" s="23"/>
      <c r="K112" s="8"/>
      <c r="L112" s="8"/>
      <c r="M112" s="8"/>
      <c r="N112" s="8"/>
      <c r="O112" s="8"/>
      <c r="P112" s="8"/>
      <c r="Q112" s="8"/>
      <c r="U112" s="8"/>
      <c r="V112" s="8"/>
      <c r="W112" s="8"/>
      <c r="X112" s="8"/>
      <c r="Y112" s="8"/>
      <c r="Z112" s="8"/>
      <c r="AA112" s="8"/>
    </row>
    <row r="113" spans="1:29" x14ac:dyDescent="0.2">
      <c r="A113" s="23"/>
      <c r="K113" s="8"/>
      <c r="L113" s="8"/>
      <c r="M113" s="8"/>
      <c r="N113" s="8"/>
      <c r="O113" s="8"/>
      <c r="P113" s="8"/>
      <c r="Q113" s="8"/>
      <c r="U113" s="8"/>
      <c r="V113" s="8"/>
      <c r="W113" s="8"/>
      <c r="X113" s="8"/>
      <c r="Y113" s="8"/>
      <c r="Z113" s="8"/>
      <c r="AA113" s="8"/>
    </row>
    <row r="114" spans="1:29" x14ac:dyDescent="0.2">
      <c r="A114" s="23"/>
      <c r="K114" s="8"/>
      <c r="L114" s="8"/>
      <c r="M114" s="8"/>
      <c r="N114" s="8"/>
      <c r="O114" s="8"/>
      <c r="P114" s="8"/>
      <c r="Q114" s="8"/>
      <c r="U114" s="8"/>
      <c r="V114" s="8"/>
      <c r="W114" s="8"/>
      <c r="X114" s="8"/>
      <c r="Y114" s="8"/>
      <c r="Z114" s="8"/>
      <c r="AA114" s="8"/>
    </row>
    <row r="115" spans="1:29" x14ac:dyDescent="0.2">
      <c r="A115" s="23"/>
      <c r="K115" s="8"/>
      <c r="L115" s="8"/>
      <c r="M115" s="8"/>
      <c r="N115" s="8"/>
      <c r="O115" s="8"/>
      <c r="P115" s="8"/>
      <c r="Q115" s="8"/>
      <c r="U115" s="8"/>
      <c r="V115" s="8"/>
      <c r="W115" s="8"/>
      <c r="X115" s="8"/>
      <c r="Y115" s="8"/>
      <c r="Z115" s="8"/>
      <c r="AA115" s="8"/>
      <c r="AC115">
        <f>AVERAGE(R79:R142)</f>
        <v>24.389999999999997</v>
      </c>
    </row>
    <row r="116" spans="1:29" x14ac:dyDescent="0.2">
      <c r="A116" s="23"/>
      <c r="K116" s="8"/>
      <c r="L116" s="8"/>
      <c r="M116" s="8"/>
      <c r="N116" s="8"/>
      <c r="O116" s="8"/>
      <c r="P116" s="8"/>
      <c r="Q116" s="8"/>
      <c r="U116" s="8"/>
      <c r="V116" s="8"/>
      <c r="W116" s="8"/>
      <c r="X116" s="8"/>
      <c r="Y116" s="8"/>
      <c r="Z116" s="8"/>
      <c r="AA116" s="8"/>
    </row>
    <row r="117" spans="1:29" x14ac:dyDescent="0.2">
      <c r="A117" s="23"/>
      <c r="K117" s="8"/>
      <c r="L117" s="8"/>
      <c r="M117" s="8"/>
      <c r="N117" s="8"/>
      <c r="O117" s="8"/>
      <c r="P117" s="8"/>
      <c r="Q117" s="8"/>
      <c r="U117" s="8"/>
      <c r="V117" s="8"/>
      <c r="W117" s="8"/>
      <c r="X117" s="8"/>
      <c r="Y117" s="8"/>
      <c r="Z117" s="8"/>
      <c r="AA117" s="8"/>
    </row>
    <row r="118" spans="1:29" x14ac:dyDescent="0.2">
      <c r="A118" s="23"/>
      <c r="K118" s="8"/>
      <c r="L118" s="8"/>
      <c r="M118" s="8"/>
      <c r="N118" s="8"/>
      <c r="O118" s="8"/>
      <c r="P118" s="8"/>
      <c r="Q118" s="8"/>
      <c r="U118" s="8"/>
      <c r="V118" s="8"/>
      <c r="W118" s="8"/>
      <c r="X118" s="8"/>
      <c r="Y118" s="8"/>
      <c r="Z118" s="8"/>
      <c r="AA118" s="8"/>
    </row>
    <row r="119" spans="1:29" x14ac:dyDescent="0.2">
      <c r="A119" s="16"/>
      <c r="K119" s="8"/>
      <c r="L119" s="8"/>
      <c r="M119" s="8"/>
      <c r="N119" s="8"/>
      <c r="O119" s="8"/>
      <c r="P119" s="8"/>
      <c r="Q119" s="8"/>
      <c r="U119" s="8"/>
      <c r="V119" s="8"/>
      <c r="W119" s="8"/>
      <c r="X119" s="8"/>
      <c r="Y119" s="8"/>
      <c r="Z119" s="8"/>
      <c r="AA119" s="8"/>
    </row>
    <row r="120" spans="1:29" x14ac:dyDescent="0.2">
      <c r="A120" s="16"/>
      <c r="K120" s="8"/>
      <c r="L120" s="8"/>
      <c r="M120" s="8"/>
      <c r="N120" s="8"/>
      <c r="O120" s="8"/>
      <c r="P120" s="8"/>
      <c r="Q120" s="8"/>
      <c r="U120" s="8"/>
      <c r="V120" s="8"/>
      <c r="W120" s="8"/>
      <c r="X120" s="8"/>
      <c r="Y120" s="8"/>
      <c r="Z120" s="8"/>
      <c r="AA120" s="8"/>
    </row>
    <row r="121" spans="1:29" x14ac:dyDescent="0.2">
      <c r="A121" s="16"/>
      <c r="K121" s="8"/>
      <c r="L121" s="8"/>
      <c r="M121" s="8"/>
      <c r="N121" s="8"/>
      <c r="O121" s="8"/>
      <c r="P121" s="8"/>
      <c r="Q121" s="8"/>
      <c r="U121" s="8"/>
      <c r="V121" s="8"/>
      <c r="W121" s="8"/>
      <c r="X121" s="8"/>
      <c r="Y121" s="8"/>
      <c r="Z121" s="8"/>
      <c r="AA121" s="8"/>
      <c r="AC121">
        <f>AVERAGE(R79:R121)</f>
        <v>24.389999999999997</v>
      </c>
    </row>
    <row r="122" spans="1:29" x14ac:dyDescent="0.2">
      <c r="A122" s="16"/>
      <c r="K122" s="8"/>
      <c r="L122" s="8"/>
      <c r="M122" s="8"/>
      <c r="N122" s="8"/>
      <c r="O122" s="8"/>
      <c r="P122" s="8"/>
      <c r="Q122" s="8"/>
      <c r="U122" s="8"/>
      <c r="V122" s="8"/>
      <c r="W122" s="8"/>
      <c r="X122" s="8"/>
      <c r="Y122" s="8"/>
      <c r="Z122" s="8"/>
      <c r="AA122" s="8"/>
    </row>
    <row r="123" spans="1:29" x14ac:dyDescent="0.2">
      <c r="A123" s="16"/>
      <c r="K123" s="8"/>
      <c r="L123" s="8"/>
      <c r="M123" s="8"/>
      <c r="N123" s="8"/>
      <c r="O123" s="8"/>
      <c r="P123" s="8"/>
      <c r="Q123" s="8"/>
      <c r="U123" s="8"/>
      <c r="V123" s="8"/>
      <c r="W123" s="8"/>
      <c r="X123" s="8"/>
      <c r="Y123" s="8"/>
      <c r="Z123" s="8"/>
      <c r="AA123" s="8"/>
    </row>
    <row r="124" spans="1:29" x14ac:dyDescent="0.2">
      <c r="A124" s="16"/>
      <c r="K124" s="8"/>
      <c r="L124" s="8"/>
      <c r="M124" s="8"/>
      <c r="N124" s="8"/>
      <c r="O124" s="8"/>
      <c r="P124" s="8"/>
      <c r="Q124" s="8"/>
      <c r="U124" s="8"/>
      <c r="V124" s="8"/>
      <c r="W124" s="8"/>
      <c r="X124" s="8"/>
      <c r="Y124" s="8"/>
      <c r="Z124" s="8"/>
      <c r="AA124" s="8"/>
    </row>
    <row r="125" spans="1:29" x14ac:dyDescent="0.2">
      <c r="A125" s="16"/>
      <c r="K125" s="8"/>
      <c r="L125" s="8"/>
      <c r="M125" s="8"/>
      <c r="N125" s="8"/>
      <c r="O125" s="8"/>
      <c r="P125" s="8"/>
      <c r="Q125" s="8"/>
      <c r="U125" s="8"/>
      <c r="V125" s="8"/>
      <c r="W125" s="8"/>
      <c r="X125" s="8"/>
      <c r="Y125" s="8"/>
      <c r="Z125" s="8"/>
      <c r="AA125" s="8"/>
    </row>
    <row r="126" spans="1:29" x14ac:dyDescent="0.2">
      <c r="A126" s="16"/>
      <c r="K126" s="8"/>
      <c r="L126" s="8"/>
      <c r="M126" s="8"/>
      <c r="N126" s="8"/>
      <c r="O126" s="8"/>
      <c r="P126" s="8"/>
      <c r="Q126" s="8"/>
      <c r="U126" s="8"/>
      <c r="V126" s="8"/>
      <c r="W126" s="8"/>
      <c r="X126" s="8"/>
      <c r="Y126" s="8"/>
      <c r="Z126" s="8"/>
      <c r="AA126" s="8"/>
    </row>
    <row r="127" spans="1:29" x14ac:dyDescent="0.2">
      <c r="A127" s="16"/>
      <c r="K127" s="8"/>
      <c r="L127" s="8"/>
      <c r="M127" s="8"/>
      <c r="N127" s="8"/>
      <c r="O127" s="8"/>
      <c r="P127" s="8"/>
      <c r="Q127" s="8"/>
      <c r="U127" s="8"/>
      <c r="V127" s="8"/>
      <c r="W127" s="8"/>
      <c r="X127" s="8"/>
      <c r="Y127" s="8"/>
      <c r="Z127" s="8"/>
      <c r="AA127" s="8"/>
    </row>
    <row r="128" spans="1:29" x14ac:dyDescent="0.2">
      <c r="A128" s="16"/>
      <c r="K128" s="8"/>
      <c r="L128" s="8"/>
      <c r="M128" s="8"/>
      <c r="N128" s="8"/>
      <c r="O128" s="8"/>
      <c r="P128" s="8"/>
      <c r="Q128" s="8"/>
      <c r="U128" s="8"/>
      <c r="V128" s="8"/>
      <c r="W128" s="8"/>
      <c r="X128" s="8"/>
      <c r="Y128" s="8"/>
      <c r="Z128" s="8"/>
      <c r="AA128" s="8"/>
    </row>
    <row r="129" spans="1:27" x14ac:dyDescent="0.2">
      <c r="A129" s="16"/>
      <c r="K129" s="8"/>
      <c r="L129" s="8"/>
      <c r="M129" s="8"/>
      <c r="N129" s="8"/>
      <c r="O129" s="8"/>
      <c r="P129" s="8"/>
      <c r="Q129" s="8"/>
      <c r="U129" s="8"/>
      <c r="V129" s="8"/>
      <c r="W129" s="8"/>
      <c r="X129" s="8"/>
      <c r="Y129" s="8"/>
      <c r="Z129" s="8"/>
      <c r="AA129" s="8"/>
    </row>
    <row r="130" spans="1:27" x14ac:dyDescent="0.2">
      <c r="A130" s="16"/>
      <c r="K130" s="8"/>
      <c r="L130" s="8"/>
      <c r="M130" s="8"/>
      <c r="N130" s="8"/>
      <c r="O130" s="8"/>
      <c r="P130" s="8"/>
      <c r="Q130" s="8"/>
      <c r="U130" s="8"/>
      <c r="V130" s="8"/>
      <c r="W130" s="8"/>
      <c r="X130" s="8"/>
      <c r="Y130" s="8"/>
      <c r="Z130" s="8"/>
      <c r="AA130" s="8"/>
    </row>
    <row r="131" spans="1:27" x14ac:dyDescent="0.2">
      <c r="A131" s="16"/>
      <c r="K131" s="8"/>
      <c r="L131" s="8"/>
      <c r="M131" s="8"/>
      <c r="N131" s="8"/>
      <c r="O131" s="8"/>
      <c r="P131" s="8"/>
      <c r="Q131" s="8"/>
      <c r="U131" s="8"/>
      <c r="V131" s="8"/>
      <c r="W131" s="8"/>
      <c r="X131" s="8"/>
      <c r="Y131" s="8"/>
      <c r="Z131" s="8"/>
      <c r="AA131" s="8"/>
    </row>
    <row r="132" spans="1:27" x14ac:dyDescent="0.2">
      <c r="A132" s="16"/>
      <c r="K132" s="8"/>
      <c r="L132" s="8"/>
      <c r="M132" s="8"/>
      <c r="N132" s="8"/>
      <c r="O132" s="8"/>
      <c r="P132" s="8"/>
      <c r="Q132" s="8"/>
      <c r="U132" s="8"/>
      <c r="V132" s="8"/>
      <c r="W132" s="8"/>
      <c r="X132" s="8"/>
      <c r="Y132" s="8"/>
      <c r="Z132" s="8"/>
      <c r="AA132" s="8"/>
    </row>
    <row r="133" spans="1:27" x14ac:dyDescent="0.2">
      <c r="A133" s="16"/>
      <c r="K133" s="8"/>
      <c r="L133" s="8"/>
      <c r="M133" s="8"/>
      <c r="N133" s="8"/>
      <c r="O133" s="8"/>
      <c r="P133" s="8"/>
      <c r="Q133" s="8"/>
      <c r="U133" s="8"/>
      <c r="V133" s="8"/>
      <c r="W133" s="8"/>
      <c r="X133" s="8"/>
      <c r="Y133" s="8"/>
      <c r="Z133" s="8"/>
      <c r="AA133" s="8"/>
    </row>
    <row r="134" spans="1:27" x14ac:dyDescent="0.2">
      <c r="A134" s="16"/>
      <c r="K134" s="8"/>
      <c r="L134" s="8"/>
      <c r="M134" s="8"/>
      <c r="N134" s="8"/>
      <c r="O134" s="8"/>
      <c r="P134" s="8"/>
      <c r="Q134" s="8"/>
      <c r="U134" s="8"/>
      <c r="V134" s="8"/>
      <c r="W134" s="8"/>
      <c r="X134" s="8"/>
      <c r="Y134" s="8"/>
      <c r="Z134" s="8"/>
      <c r="AA134" s="8"/>
    </row>
    <row r="135" spans="1:27" x14ac:dyDescent="0.2">
      <c r="A135" s="16"/>
      <c r="K135" s="8"/>
      <c r="L135" s="8"/>
      <c r="M135" s="8"/>
      <c r="N135" s="8"/>
      <c r="O135" s="8"/>
      <c r="P135" s="8"/>
      <c r="Q135" s="8"/>
      <c r="U135" s="8"/>
      <c r="V135" s="8"/>
      <c r="W135" s="8"/>
      <c r="X135" s="8"/>
      <c r="Y135" s="8"/>
      <c r="Z135" s="8"/>
      <c r="AA135" s="8"/>
    </row>
    <row r="136" spans="1:27" x14ac:dyDescent="0.2">
      <c r="A136" s="16"/>
      <c r="K136" s="8"/>
      <c r="L136" s="8"/>
      <c r="M136" s="8"/>
      <c r="N136" s="8"/>
      <c r="O136" s="8"/>
      <c r="P136" s="8"/>
      <c r="Q136" s="8"/>
      <c r="U136" s="8"/>
      <c r="V136" s="8"/>
      <c r="W136" s="8"/>
      <c r="X136" s="8"/>
      <c r="Y136" s="8"/>
      <c r="Z136" s="8"/>
      <c r="AA136" s="8"/>
    </row>
    <row r="137" spans="1:27" x14ac:dyDescent="0.2">
      <c r="A137" s="16"/>
      <c r="K137" s="8"/>
      <c r="L137" s="8"/>
      <c r="M137" s="8"/>
      <c r="N137" s="8"/>
      <c r="O137" s="8"/>
      <c r="P137" s="8"/>
      <c r="Q137" s="8"/>
      <c r="U137" s="8"/>
      <c r="V137" s="8"/>
      <c r="W137" s="8"/>
      <c r="X137" s="8"/>
      <c r="Y137" s="8"/>
      <c r="Z137" s="8"/>
      <c r="AA137" s="8"/>
    </row>
    <row r="138" spans="1:27" x14ac:dyDescent="0.2">
      <c r="A138" s="16"/>
      <c r="K138" s="8"/>
      <c r="L138" s="8"/>
      <c r="M138" s="8"/>
      <c r="N138" s="8"/>
      <c r="O138" s="8"/>
      <c r="P138" s="8"/>
      <c r="Q138" s="8"/>
      <c r="U138" s="8"/>
      <c r="V138" s="8"/>
      <c r="W138" s="8"/>
      <c r="X138" s="8"/>
      <c r="Y138" s="8"/>
      <c r="Z138" s="8"/>
      <c r="AA138" s="8"/>
    </row>
    <row r="139" spans="1:27" x14ac:dyDescent="0.2">
      <c r="A139" s="16"/>
      <c r="K139" s="8"/>
      <c r="L139" s="8"/>
      <c r="M139" s="8"/>
      <c r="N139" s="8"/>
      <c r="O139" s="8"/>
      <c r="P139" s="8"/>
      <c r="Q139" s="8"/>
      <c r="U139" s="8"/>
      <c r="V139" s="8"/>
      <c r="W139" s="8"/>
      <c r="X139" s="8"/>
      <c r="Y139" s="8"/>
      <c r="Z139" s="8"/>
      <c r="AA139" s="8"/>
    </row>
    <row r="140" spans="1:27" x14ac:dyDescent="0.2">
      <c r="A140" s="16"/>
      <c r="K140" s="8"/>
      <c r="L140" s="8"/>
      <c r="M140" s="8"/>
      <c r="N140" s="8"/>
      <c r="O140" s="8"/>
      <c r="P140" s="8"/>
      <c r="Q140" s="8"/>
      <c r="U140" s="8"/>
      <c r="V140" s="8"/>
      <c r="W140" s="8"/>
      <c r="X140" s="8"/>
      <c r="Y140" s="8"/>
      <c r="Z140" s="8"/>
      <c r="AA140" s="8"/>
    </row>
    <row r="141" spans="1:27" x14ac:dyDescent="0.2">
      <c r="A141" s="16"/>
      <c r="K141" s="8"/>
      <c r="L141" s="8"/>
      <c r="M141" s="8"/>
      <c r="N141" s="8"/>
      <c r="O141" s="8"/>
      <c r="P141" s="8"/>
      <c r="Q141" s="8"/>
      <c r="U141" s="8"/>
      <c r="V141" s="8"/>
      <c r="W141" s="8"/>
      <c r="X141" s="8"/>
      <c r="Y141" s="8"/>
      <c r="Z141" s="8"/>
      <c r="AA141" s="8"/>
    </row>
    <row r="142" spans="1:27" x14ac:dyDescent="0.2">
      <c r="A142" s="16"/>
      <c r="K142" s="8"/>
      <c r="L142" s="8"/>
      <c r="M142" s="8"/>
      <c r="N142" s="8"/>
      <c r="O142" s="8"/>
      <c r="P142" s="8"/>
      <c r="Q142" s="8"/>
      <c r="U142" s="8"/>
      <c r="V142" s="8"/>
      <c r="W142" s="8"/>
      <c r="X142" s="8"/>
      <c r="Y142" s="8"/>
      <c r="Z142" s="8"/>
      <c r="AA142" s="8"/>
    </row>
    <row r="143" spans="1:27" x14ac:dyDescent="0.2">
      <c r="A143" s="16"/>
      <c r="K143" s="8"/>
      <c r="L143" s="8"/>
      <c r="M143" s="8"/>
      <c r="N143" s="8"/>
      <c r="O143" s="8"/>
      <c r="P143" s="8"/>
      <c r="Q143" s="8"/>
      <c r="U143" s="8"/>
      <c r="V143" s="8"/>
      <c r="W143" s="8"/>
      <c r="X143" s="8"/>
      <c r="Y143" s="8"/>
      <c r="Z143" s="8"/>
      <c r="AA143" s="8"/>
    </row>
    <row r="144" spans="1:27" x14ac:dyDescent="0.2">
      <c r="A144" s="16"/>
      <c r="K144" s="8"/>
      <c r="L144" s="8"/>
      <c r="M144" s="8"/>
      <c r="N144" s="8"/>
      <c r="O144" s="8"/>
      <c r="P144" s="8"/>
      <c r="Q144" s="8"/>
      <c r="U144" s="8"/>
      <c r="V144" s="8"/>
      <c r="W144" s="8"/>
      <c r="X144" s="8"/>
      <c r="Y144" s="8"/>
      <c r="Z144" s="8"/>
      <c r="AA144" s="8"/>
    </row>
    <row r="145" spans="1:27" x14ac:dyDescent="0.2">
      <c r="A145" s="16"/>
      <c r="K145" s="8"/>
      <c r="L145" s="8"/>
      <c r="M145" s="8"/>
      <c r="N145" s="8"/>
      <c r="O145" s="8"/>
      <c r="P145" s="8"/>
      <c r="Q145" s="8"/>
      <c r="U145" s="8"/>
      <c r="V145" s="8"/>
      <c r="W145" s="8"/>
      <c r="X145" s="8"/>
      <c r="Y145" s="8"/>
      <c r="Z145" s="8"/>
      <c r="AA145" s="8"/>
    </row>
    <row r="146" spans="1:27" x14ac:dyDescent="0.2">
      <c r="A146" s="16"/>
      <c r="K146" s="8"/>
      <c r="L146" s="8"/>
      <c r="M146" s="8"/>
      <c r="N146" s="8"/>
      <c r="O146" s="8"/>
      <c r="P146" s="8"/>
      <c r="Q146" s="8"/>
      <c r="U146" s="8"/>
      <c r="V146" s="8"/>
      <c r="W146" s="8"/>
      <c r="X146" s="8"/>
      <c r="Y146" s="8"/>
      <c r="Z146" s="8"/>
      <c r="AA146" s="8"/>
    </row>
    <row r="147" spans="1:27" x14ac:dyDescent="0.2">
      <c r="A147" s="16"/>
      <c r="K147" s="8"/>
      <c r="L147" s="8"/>
      <c r="M147" s="8"/>
      <c r="N147" s="8"/>
      <c r="O147" s="8"/>
      <c r="P147" s="8"/>
      <c r="Q147" s="8"/>
    </row>
    <row r="148" spans="1:27" x14ac:dyDescent="0.2">
      <c r="A148" s="16"/>
      <c r="K148" s="8"/>
      <c r="L148" s="8"/>
      <c r="M148" s="8"/>
      <c r="N148" s="8"/>
      <c r="O148" s="8"/>
      <c r="P148" s="8"/>
      <c r="Q148" s="8"/>
    </row>
    <row r="149" spans="1:27" x14ac:dyDescent="0.2">
      <c r="A149" s="16"/>
    </row>
  </sheetData>
  <mergeCells count="2">
    <mergeCell ref="A1:AF1"/>
    <mergeCell ref="A77:AF7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11"/>
  <sheetViews>
    <sheetView zoomScale="41" zoomScaleNormal="62" workbookViewId="0">
      <selection activeCell="T6" sqref="T6"/>
    </sheetView>
  </sheetViews>
  <sheetFormatPr baseColWidth="10" defaultRowHeight="15" x14ac:dyDescent="0.2"/>
  <cols>
    <col min="1" max="1" width="15.33203125" customWidth="1"/>
    <col min="2" max="12" width="43.6640625" customWidth="1"/>
    <col min="13" max="13" width="43.83203125" customWidth="1"/>
    <col min="14" max="14" width="11.5" customWidth="1"/>
    <col min="15" max="15" width="9.6640625" customWidth="1"/>
    <col min="16" max="16" width="28.5" customWidth="1"/>
    <col min="17" max="17" width="44.5" customWidth="1"/>
    <col min="18" max="25" width="42.83203125" customWidth="1"/>
  </cols>
  <sheetData>
    <row r="1" spans="1:32" x14ac:dyDescent="0.2">
      <c r="A1" s="45" t="s">
        <v>76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2" x14ac:dyDescent="0.2">
      <c r="A2" s="1" t="s">
        <v>14</v>
      </c>
      <c r="B2" s="1" t="s">
        <v>50</v>
      </c>
      <c r="C2" s="1"/>
      <c r="D2" s="1" t="s">
        <v>78</v>
      </c>
      <c r="E2" s="1" t="s">
        <v>79</v>
      </c>
      <c r="F2" s="1" t="s">
        <v>80</v>
      </c>
      <c r="G2" s="1" t="s">
        <v>81</v>
      </c>
      <c r="H2" s="1"/>
      <c r="I2" s="2" t="s">
        <v>82</v>
      </c>
      <c r="J2" s="2" t="s">
        <v>83</v>
      </c>
      <c r="K2" s="2" t="s">
        <v>84</v>
      </c>
      <c r="L2" s="14" t="s">
        <v>85</v>
      </c>
      <c r="M2" s="14"/>
      <c r="N2" s="14" t="s">
        <v>60</v>
      </c>
      <c r="O2" s="2" t="s">
        <v>86</v>
      </c>
      <c r="P2" s="2" t="s">
        <v>87</v>
      </c>
      <c r="Q2" s="2" t="s">
        <v>88</v>
      </c>
      <c r="R2" s="14" t="s">
        <v>180</v>
      </c>
      <c r="S2" s="14"/>
      <c r="T2" s="14"/>
      <c r="U2" s="14"/>
      <c r="V2" s="14"/>
      <c r="W2" s="14"/>
      <c r="X2" s="14"/>
      <c r="Y2" s="14"/>
      <c r="Z2" s="1" t="s">
        <v>59</v>
      </c>
      <c r="AA2" s="1" t="s">
        <v>90</v>
      </c>
      <c r="AB2" s="1" t="s">
        <v>91</v>
      </c>
      <c r="AC2" s="1" t="s">
        <v>92</v>
      </c>
      <c r="AD2" s="2" t="s">
        <v>93</v>
      </c>
    </row>
    <row r="3" spans="1:32" x14ac:dyDescent="0.2">
      <c r="A3" s="16">
        <v>44485</v>
      </c>
      <c r="B3">
        <v>0</v>
      </c>
      <c r="C3">
        <v>20</v>
      </c>
      <c r="D3">
        <v>810.06</v>
      </c>
      <c r="E3">
        <v>4714.8</v>
      </c>
      <c r="F3">
        <v>4714.8</v>
      </c>
      <c r="G3">
        <f>(F3-E3)</f>
        <v>0</v>
      </c>
      <c r="H3">
        <f>(G3/2)</f>
        <v>0</v>
      </c>
      <c r="I3">
        <f>G3</f>
        <v>0</v>
      </c>
      <c r="J3">
        <f>(I3*1000)</f>
        <v>0</v>
      </c>
      <c r="K3" s="8">
        <f>((D3*J3)/((273.15+C3)*760))*273.15</f>
        <v>0</v>
      </c>
      <c r="L3" s="8">
        <f>(K3/1000)</f>
        <v>0</v>
      </c>
      <c r="M3" s="8">
        <f t="shared" ref="M3:M24" si="0">AVERAGE(L3,L41)</f>
        <v>0</v>
      </c>
      <c r="N3">
        <v>0</v>
      </c>
      <c r="O3">
        <f t="shared" ref="O3:O24" si="1">(G3*N3)*10</f>
        <v>0</v>
      </c>
      <c r="P3">
        <f>O3</f>
        <v>0</v>
      </c>
      <c r="Q3" s="8">
        <f>((D3*P3)/((273.15+C3)*760))*273.15</f>
        <v>0</v>
      </c>
      <c r="R3" s="8">
        <f>(Q3/1000)</f>
        <v>0</v>
      </c>
      <c r="S3" s="8">
        <f t="shared" ref="S3:S24" si="2">AVERAGE(R3,R41)</f>
        <v>0</v>
      </c>
      <c r="T3" s="8"/>
      <c r="U3" s="8">
        <v>0</v>
      </c>
      <c r="V3" s="8"/>
      <c r="W3" s="8">
        <f>(U3/2)</f>
        <v>0</v>
      </c>
      <c r="X3" s="8">
        <f t="shared" ref="X3:X24" si="3">AVERAGE(R3,R41)</f>
        <v>0</v>
      </c>
      <c r="Y3" s="8">
        <f>(X3/2)</f>
        <v>0</v>
      </c>
      <c r="Z3">
        <v>99.7</v>
      </c>
      <c r="AA3" s="21">
        <v>0.2</v>
      </c>
      <c r="AB3">
        <v>0</v>
      </c>
      <c r="AC3" t="s">
        <v>94</v>
      </c>
      <c r="AD3" s="22">
        <f>SUM(N3,Z3,AA3,AB3)</f>
        <v>99.9</v>
      </c>
      <c r="AE3">
        <f>AVERAGE(N3:N29)</f>
        <v>25.218181818181822</v>
      </c>
    </row>
    <row r="4" spans="1:32" x14ac:dyDescent="0.2">
      <c r="A4" s="16">
        <v>44487</v>
      </c>
      <c r="B4">
        <v>2</v>
      </c>
      <c r="C4">
        <v>19</v>
      </c>
      <c r="D4">
        <v>809.1</v>
      </c>
      <c r="E4">
        <v>4714.8</v>
      </c>
      <c r="F4">
        <v>4714.8</v>
      </c>
      <c r="G4">
        <f t="shared" ref="G4:G24" si="4">(F4-E4)</f>
        <v>0</v>
      </c>
      <c r="H4">
        <f t="shared" ref="H4:H24" si="5">(G4/2)</f>
        <v>0</v>
      </c>
      <c r="I4">
        <f>(I3+G4)+(F4-E4)</f>
        <v>0</v>
      </c>
      <c r="J4">
        <f t="shared" ref="J4:J24" si="6">(I4*1000)</f>
        <v>0</v>
      </c>
      <c r="K4" s="8">
        <f>((D4*J4)/((273.15+C4)*760))*273.15</f>
        <v>0</v>
      </c>
      <c r="L4" s="8">
        <f>(K4/1000)</f>
        <v>0</v>
      </c>
      <c r="M4" s="8">
        <f t="shared" si="0"/>
        <v>0</v>
      </c>
      <c r="N4">
        <v>2.9</v>
      </c>
      <c r="O4">
        <f t="shared" si="1"/>
        <v>0</v>
      </c>
      <c r="P4">
        <f>P3+O4</f>
        <v>0</v>
      </c>
      <c r="Q4" s="8">
        <f>((D4*P4)/((273.15+C4)*760))*273.15</f>
        <v>0</v>
      </c>
      <c r="R4" s="8">
        <f>(Q4/1000)</f>
        <v>0</v>
      </c>
      <c r="S4" s="8">
        <f t="shared" si="2"/>
        <v>0</v>
      </c>
      <c r="T4" s="8"/>
      <c r="U4" s="8">
        <f t="shared" ref="U4:U24" si="7">(R4-R3)</f>
        <v>0</v>
      </c>
      <c r="V4" s="8"/>
      <c r="W4" s="8">
        <f t="shared" ref="W4:W23" si="8">(U4/2)</f>
        <v>0</v>
      </c>
      <c r="X4" s="8">
        <f t="shared" si="3"/>
        <v>0</v>
      </c>
      <c r="Y4" s="8">
        <f t="shared" ref="Y4:Y23" si="9">(X4/2)</f>
        <v>0</v>
      </c>
      <c r="Z4">
        <v>97.5</v>
      </c>
      <c r="AA4">
        <v>0.1</v>
      </c>
      <c r="AB4">
        <v>0</v>
      </c>
      <c r="AC4" t="s">
        <v>94</v>
      </c>
      <c r="AD4" s="22">
        <f t="shared" ref="AD4:AD24" si="10">SUM(N4,Z4,AA4,AB4)</f>
        <v>100.5</v>
      </c>
    </row>
    <row r="5" spans="1:32" x14ac:dyDescent="0.2">
      <c r="A5" s="16">
        <v>44489</v>
      </c>
      <c r="B5">
        <v>4</v>
      </c>
      <c r="C5">
        <v>19</v>
      </c>
      <c r="D5">
        <v>768.06</v>
      </c>
      <c r="E5">
        <v>4714.8</v>
      </c>
      <c r="F5">
        <v>4714.8</v>
      </c>
      <c r="G5">
        <f>(F5-E5)</f>
        <v>0</v>
      </c>
      <c r="H5">
        <f t="shared" si="5"/>
        <v>0</v>
      </c>
      <c r="I5">
        <f>(I4+G5)+(F5-E5)</f>
        <v>0</v>
      </c>
      <c r="J5">
        <f>(I5*1000)</f>
        <v>0</v>
      </c>
      <c r="K5" s="8">
        <f>((D5*J5)/((273.15+C5)*760))*273.15</f>
        <v>0</v>
      </c>
      <c r="L5" s="8">
        <f>(K5/1000)</f>
        <v>0</v>
      </c>
      <c r="M5" s="8">
        <f t="shared" si="0"/>
        <v>0</v>
      </c>
      <c r="N5">
        <v>2.9</v>
      </c>
      <c r="O5">
        <f t="shared" si="1"/>
        <v>0</v>
      </c>
      <c r="P5">
        <f t="shared" ref="P5:P24" si="11">P4+O5</f>
        <v>0</v>
      </c>
      <c r="Q5" s="8">
        <f t="shared" ref="Q5:Q24" si="12">((D5*P5)/((273.15+C5)*760))*273.15</f>
        <v>0</v>
      </c>
      <c r="R5" s="8">
        <f t="shared" ref="R5:R23" si="13">(Q5/1000)</f>
        <v>0</v>
      </c>
      <c r="S5" s="8">
        <f t="shared" si="2"/>
        <v>0</v>
      </c>
      <c r="T5" s="8">
        <f>AVERAGE(S6:S13)</f>
        <v>2.9965863166432141</v>
      </c>
      <c r="U5" s="8">
        <f t="shared" si="7"/>
        <v>0</v>
      </c>
      <c r="V5" s="8">
        <f>AVERAGE(U6:U14)</f>
        <v>0.9449902856349508</v>
      </c>
      <c r="W5" s="8">
        <f t="shared" si="8"/>
        <v>0</v>
      </c>
      <c r="X5" s="8">
        <f t="shared" si="3"/>
        <v>0</v>
      </c>
      <c r="Y5" s="8">
        <f t="shared" si="9"/>
        <v>0</v>
      </c>
      <c r="Z5">
        <v>96.1</v>
      </c>
      <c r="AA5">
        <v>0.2</v>
      </c>
      <c r="AB5">
        <v>0</v>
      </c>
      <c r="AC5" t="s">
        <v>94</v>
      </c>
      <c r="AD5" s="22">
        <f t="shared" si="10"/>
        <v>99.2</v>
      </c>
    </row>
    <row r="6" spans="1:32" x14ac:dyDescent="0.2">
      <c r="A6" s="16">
        <v>44491</v>
      </c>
      <c r="B6">
        <v>6</v>
      </c>
      <c r="C6">
        <v>21</v>
      </c>
      <c r="D6">
        <v>774.51</v>
      </c>
      <c r="E6">
        <v>4714.8</v>
      </c>
      <c r="F6">
        <v>4714.8</v>
      </c>
      <c r="G6">
        <f t="shared" si="4"/>
        <v>0</v>
      </c>
      <c r="H6">
        <f t="shared" si="5"/>
        <v>0</v>
      </c>
      <c r="I6">
        <f>(I5+G6)+(F6-E6)</f>
        <v>0</v>
      </c>
      <c r="J6">
        <f t="shared" si="6"/>
        <v>0</v>
      </c>
      <c r="K6" s="8">
        <f t="shared" ref="K6:K24" si="14">((D6*J6)/((273.15+C6)*760))*273.15</f>
        <v>0</v>
      </c>
      <c r="L6" s="8">
        <f t="shared" ref="L6:L24" si="15">(K6/1000)</f>
        <v>0</v>
      </c>
      <c r="M6" s="8">
        <f t="shared" si="0"/>
        <v>0</v>
      </c>
      <c r="N6">
        <v>10.7</v>
      </c>
      <c r="O6">
        <f t="shared" si="1"/>
        <v>0</v>
      </c>
      <c r="P6">
        <f t="shared" si="11"/>
        <v>0</v>
      </c>
      <c r="Q6" s="8">
        <f t="shared" si="12"/>
        <v>0</v>
      </c>
      <c r="R6" s="8">
        <f>(Q6/1000)</f>
        <v>0</v>
      </c>
      <c r="S6" s="8">
        <f t="shared" si="2"/>
        <v>0</v>
      </c>
      <c r="T6" s="8"/>
      <c r="U6" s="8">
        <f t="shared" si="7"/>
        <v>0</v>
      </c>
      <c r="V6" s="8"/>
      <c r="W6" s="8">
        <f t="shared" si="8"/>
        <v>0</v>
      </c>
      <c r="X6" s="8">
        <f t="shared" si="3"/>
        <v>0</v>
      </c>
      <c r="Y6" s="8">
        <f t="shared" si="9"/>
        <v>0</v>
      </c>
      <c r="Z6">
        <v>93.1</v>
      </c>
      <c r="AA6">
        <v>1</v>
      </c>
      <c r="AB6">
        <v>0.3</v>
      </c>
      <c r="AC6">
        <v>3253</v>
      </c>
      <c r="AD6" s="22">
        <f t="shared" si="10"/>
        <v>105.1</v>
      </c>
    </row>
    <row r="7" spans="1:32" x14ac:dyDescent="0.2">
      <c r="A7" s="16">
        <v>44494</v>
      </c>
      <c r="B7">
        <v>9</v>
      </c>
      <c r="C7">
        <v>21.5</v>
      </c>
      <c r="D7">
        <v>769.56</v>
      </c>
      <c r="E7">
        <v>4714.8</v>
      </c>
      <c r="F7">
        <v>4715.8999999999996</v>
      </c>
      <c r="G7">
        <f t="shared" si="4"/>
        <v>1.0999999999994543</v>
      </c>
      <c r="H7">
        <f t="shared" si="5"/>
        <v>0.54999999999972715</v>
      </c>
      <c r="I7">
        <f>(I6+G7)+(F7-E7)</f>
        <v>2.1999999999989086</v>
      </c>
      <c r="J7">
        <f t="shared" si="6"/>
        <v>2199.9999999989086</v>
      </c>
      <c r="K7" s="8">
        <f t="shared" si="14"/>
        <v>2065.1249511006395</v>
      </c>
      <c r="L7" s="8">
        <f t="shared" si="15"/>
        <v>2.0651249511006395</v>
      </c>
      <c r="M7" s="8">
        <f t="shared" si="0"/>
        <v>1.9712556351419852</v>
      </c>
      <c r="N7">
        <v>16.899999999999999</v>
      </c>
      <c r="O7">
        <f t="shared" si="1"/>
        <v>185.89999999990778</v>
      </c>
      <c r="P7">
        <f t="shared" si="11"/>
        <v>185.89999999990778</v>
      </c>
      <c r="Q7" s="8">
        <f t="shared" si="12"/>
        <v>174.50305836800402</v>
      </c>
      <c r="R7" s="8">
        <f>(Q7/1000)</f>
        <v>0.17450305836800403</v>
      </c>
      <c r="S7" s="8">
        <f t="shared" si="2"/>
        <v>0.16234698195133523</v>
      </c>
      <c r="T7" s="8"/>
      <c r="U7" s="8">
        <f t="shared" si="7"/>
        <v>0.17450305836800403</v>
      </c>
      <c r="V7" s="8"/>
      <c r="W7" s="8">
        <f>(U7/2)</f>
        <v>8.7251529184002016E-2</v>
      </c>
      <c r="X7" s="8">
        <f t="shared" si="3"/>
        <v>0.16234698195133523</v>
      </c>
      <c r="Y7" s="8">
        <f t="shared" si="9"/>
        <v>8.1173490975667617E-2</v>
      </c>
      <c r="Z7">
        <v>87.6</v>
      </c>
      <c r="AA7">
        <v>1.3</v>
      </c>
      <c r="AB7">
        <v>5.0999999999999996</v>
      </c>
      <c r="AC7">
        <v>2801</v>
      </c>
      <c r="AD7" s="22">
        <f t="shared" si="10"/>
        <v>110.89999999999999</v>
      </c>
    </row>
    <row r="8" spans="1:32" x14ac:dyDescent="0.2">
      <c r="A8" s="16">
        <v>44496</v>
      </c>
      <c r="B8">
        <v>11</v>
      </c>
      <c r="C8">
        <v>19.8</v>
      </c>
      <c r="D8">
        <v>768.81</v>
      </c>
      <c r="E8">
        <v>4715.8999999999996</v>
      </c>
      <c r="F8">
        <v>4721.2</v>
      </c>
      <c r="G8">
        <f t="shared" si="4"/>
        <v>5.3000000000001819</v>
      </c>
      <c r="H8">
        <f t="shared" si="5"/>
        <v>2.6500000000000909</v>
      </c>
      <c r="I8">
        <f t="shared" ref="I8:I24" si="16">(I7+G8)+(F8-E8)</f>
        <v>12.799999999999272</v>
      </c>
      <c r="J8">
        <f t="shared" si="6"/>
        <v>12799.999999999272</v>
      </c>
      <c r="K8" s="8">
        <f t="shared" si="14"/>
        <v>12073.219694396596</v>
      </c>
      <c r="L8" s="8">
        <f t="shared" si="15"/>
        <v>12.073219694396595</v>
      </c>
      <c r="M8" s="8">
        <f t="shared" si="0"/>
        <v>11.695931578947024</v>
      </c>
      <c r="N8">
        <v>19.100000000000001</v>
      </c>
      <c r="O8">
        <f>(G8*N8)*10</f>
        <v>1012.3000000000349</v>
      </c>
      <c r="P8">
        <f t="shared" si="11"/>
        <v>1198.1999999999425</v>
      </c>
      <c r="Q8" s="8">
        <f t="shared" si="12"/>
        <v>1130.1665498301663</v>
      </c>
      <c r="R8" s="8">
        <f t="shared" si="13"/>
        <v>1.1301665498301663</v>
      </c>
      <c r="S8" s="8">
        <f t="shared" si="2"/>
        <v>1.0838544336587161</v>
      </c>
      <c r="T8" s="8"/>
      <c r="U8" s="8">
        <f t="shared" si="7"/>
        <v>0.95566349146216223</v>
      </c>
      <c r="V8" s="8"/>
      <c r="W8" s="8">
        <f t="shared" si="8"/>
        <v>0.47783174573108111</v>
      </c>
      <c r="X8" s="8">
        <f t="shared" si="3"/>
        <v>1.0838544336587161</v>
      </c>
      <c r="Y8" s="8">
        <f t="shared" si="9"/>
        <v>0.54192721682935807</v>
      </c>
      <c r="Z8">
        <v>71.8</v>
      </c>
      <c r="AA8">
        <v>2.1</v>
      </c>
      <c r="AB8">
        <v>0</v>
      </c>
      <c r="AC8">
        <v>1217</v>
      </c>
      <c r="AD8" s="22">
        <f t="shared" si="10"/>
        <v>93</v>
      </c>
    </row>
    <row r="9" spans="1:32" x14ac:dyDescent="0.2">
      <c r="A9" s="16">
        <v>44498</v>
      </c>
      <c r="B9">
        <v>13</v>
      </c>
      <c r="C9">
        <v>18.5</v>
      </c>
      <c r="D9">
        <v>767.35</v>
      </c>
      <c r="E9">
        <v>4721.2</v>
      </c>
      <c r="F9">
        <v>4726.3999999999996</v>
      </c>
      <c r="G9">
        <f>(F9-E9)</f>
        <v>5.1999999999998181</v>
      </c>
      <c r="H9">
        <f>(G9/2)</f>
        <v>2.5999999999999091</v>
      </c>
      <c r="I9">
        <f t="shared" si="16"/>
        <v>23.199999999998909</v>
      </c>
      <c r="J9">
        <f t="shared" si="6"/>
        <v>23199.999999998909</v>
      </c>
      <c r="K9" s="8">
        <f t="shared" si="14"/>
        <v>21938.50928925159</v>
      </c>
      <c r="L9" s="8">
        <f t="shared" si="15"/>
        <v>21.938509289251588</v>
      </c>
      <c r="M9" s="8">
        <f t="shared" si="0"/>
        <v>21.371134049012813</v>
      </c>
      <c r="N9">
        <v>22.2</v>
      </c>
      <c r="O9">
        <f>(G9*N9)*10</f>
        <v>1154.3999999999596</v>
      </c>
      <c r="P9">
        <f t="shared" si="11"/>
        <v>2352.5999999999021</v>
      </c>
      <c r="Q9" s="8">
        <f t="shared" si="12"/>
        <v>2224.6783169781711</v>
      </c>
      <c r="R9" s="8">
        <f>(Q9/1000)</f>
        <v>2.2246783169781712</v>
      </c>
      <c r="S9" s="8">
        <f>AVERAGE(R9,R47)</f>
        <v>2.1501630354267904</v>
      </c>
      <c r="T9" s="8"/>
      <c r="U9" s="8">
        <f t="shared" si="7"/>
        <v>1.0945117671480049</v>
      </c>
      <c r="V9" s="8"/>
      <c r="W9" s="8">
        <f t="shared" si="8"/>
        <v>0.54725588357400246</v>
      </c>
      <c r="X9" s="8">
        <f t="shared" si="3"/>
        <v>2.1501630354267904</v>
      </c>
      <c r="Y9" s="8">
        <f t="shared" si="9"/>
        <v>1.0750815177133952</v>
      </c>
      <c r="Z9">
        <v>50</v>
      </c>
      <c r="AA9">
        <v>0.4</v>
      </c>
      <c r="AB9">
        <v>0</v>
      </c>
      <c r="AC9">
        <v>925</v>
      </c>
      <c r="AD9" s="22">
        <f t="shared" si="10"/>
        <v>72.600000000000009</v>
      </c>
      <c r="AF9">
        <f>AVERAGE(N3:N27)</f>
        <v>25.218181818181822</v>
      </c>
    </row>
    <row r="10" spans="1:32" x14ac:dyDescent="0.2">
      <c r="A10" s="16">
        <v>44501</v>
      </c>
      <c r="B10">
        <v>16</v>
      </c>
      <c r="C10">
        <v>24.2</v>
      </c>
      <c r="D10">
        <v>767.31</v>
      </c>
      <c r="E10">
        <v>4726.3999999999996</v>
      </c>
      <c r="F10">
        <v>4731.3999999999996</v>
      </c>
      <c r="G10">
        <f>(F10-E10)</f>
        <v>5</v>
      </c>
      <c r="H10">
        <f>(G10/2)</f>
        <v>2.5</v>
      </c>
      <c r="I10">
        <f t="shared" si="16"/>
        <v>33.199999999998909</v>
      </c>
      <c r="J10">
        <f t="shared" si="6"/>
        <v>33199.999999998909</v>
      </c>
      <c r="K10" s="8">
        <f t="shared" si="14"/>
        <v>30791.341586645947</v>
      </c>
      <c r="L10" s="8">
        <f t="shared" si="15"/>
        <v>30.791341586645949</v>
      </c>
      <c r="M10" s="8">
        <f t="shared" si="0"/>
        <v>30.420361567530271</v>
      </c>
      <c r="N10">
        <v>23.5</v>
      </c>
      <c r="O10">
        <f t="shared" si="1"/>
        <v>1175</v>
      </c>
      <c r="P10">
        <f t="shared" si="11"/>
        <v>3527.5999999999021</v>
      </c>
      <c r="Q10" s="8">
        <f t="shared" si="12"/>
        <v>3271.6727885859273</v>
      </c>
      <c r="R10" s="8">
        <f t="shared" si="13"/>
        <v>3.2716727885859274</v>
      </c>
      <c r="S10" s="8">
        <f t="shared" si="2"/>
        <v>3.1986824698248597</v>
      </c>
      <c r="T10" s="8"/>
      <c r="U10" s="8">
        <f t="shared" si="7"/>
        <v>1.0469944716077562</v>
      </c>
      <c r="V10" s="8"/>
      <c r="W10" s="8">
        <f>(U10/2)</f>
        <v>0.52349723580387808</v>
      </c>
      <c r="X10" s="8">
        <f t="shared" si="3"/>
        <v>3.1986824698248597</v>
      </c>
      <c r="Y10" s="8">
        <f t="shared" si="9"/>
        <v>1.5993412349124299</v>
      </c>
      <c r="Z10">
        <v>50.3</v>
      </c>
      <c r="AA10">
        <v>0.3</v>
      </c>
      <c r="AB10">
        <v>0</v>
      </c>
      <c r="AC10">
        <v>1105</v>
      </c>
      <c r="AD10" s="22">
        <f t="shared" si="10"/>
        <v>74.099999999999994</v>
      </c>
    </row>
    <row r="11" spans="1:32" x14ac:dyDescent="0.2">
      <c r="A11" s="16">
        <v>44503</v>
      </c>
      <c r="B11">
        <v>18</v>
      </c>
      <c r="C11">
        <v>20.5</v>
      </c>
      <c r="D11">
        <v>769.56</v>
      </c>
      <c r="E11">
        <v>4731.3999999999996</v>
      </c>
      <c r="F11">
        <v>4736.3</v>
      </c>
      <c r="G11">
        <f t="shared" si="4"/>
        <v>4.9000000000005457</v>
      </c>
      <c r="H11">
        <f t="shared" si="5"/>
        <v>2.4500000000002728</v>
      </c>
      <c r="I11">
        <f t="shared" si="16"/>
        <v>43</v>
      </c>
      <c r="J11">
        <f t="shared" si="6"/>
        <v>43000</v>
      </c>
      <c r="K11" s="8">
        <f t="shared" si="14"/>
        <v>40501.261356609641</v>
      </c>
      <c r="L11" s="8">
        <f t="shared" si="15"/>
        <v>40.501261356609639</v>
      </c>
      <c r="M11" s="8">
        <f t="shared" si="0"/>
        <v>40.407072376710417</v>
      </c>
      <c r="N11">
        <v>25.8</v>
      </c>
      <c r="O11">
        <f t="shared" si="1"/>
        <v>1264.2000000001408</v>
      </c>
      <c r="P11">
        <f t="shared" si="11"/>
        <v>4791.8000000000429</v>
      </c>
      <c r="Q11" s="8">
        <f t="shared" si="12"/>
        <v>4513.34753880474</v>
      </c>
      <c r="R11" s="8">
        <f>(Q11/1000)</f>
        <v>4.5133475388047399</v>
      </c>
      <c r="S11" s="8">
        <f t="shared" si="2"/>
        <v>4.4413871581617972</v>
      </c>
      <c r="T11" s="8"/>
      <c r="U11" s="8">
        <f t="shared" si="7"/>
        <v>1.2416747502188126</v>
      </c>
      <c r="V11" s="8"/>
      <c r="W11" s="8">
        <f>(U11/2)</f>
        <v>0.62083737510940629</v>
      </c>
      <c r="X11" s="8">
        <f t="shared" si="3"/>
        <v>4.4413871581617972</v>
      </c>
      <c r="Y11" s="8">
        <f t="shared" si="9"/>
        <v>2.2206935790808986</v>
      </c>
      <c r="Z11">
        <v>47.4</v>
      </c>
      <c r="AA11">
        <v>0.1</v>
      </c>
      <c r="AB11">
        <v>0</v>
      </c>
      <c r="AC11">
        <v>1417</v>
      </c>
      <c r="AD11" s="22">
        <f t="shared" si="10"/>
        <v>73.3</v>
      </c>
    </row>
    <row r="12" spans="1:32" x14ac:dyDescent="0.2">
      <c r="A12" s="16">
        <v>44505</v>
      </c>
      <c r="B12">
        <v>20</v>
      </c>
      <c r="C12">
        <v>18</v>
      </c>
      <c r="D12">
        <v>769.56</v>
      </c>
      <c r="E12">
        <v>4736.3</v>
      </c>
      <c r="F12">
        <v>4741.3</v>
      </c>
      <c r="G12">
        <f t="shared" si="4"/>
        <v>5</v>
      </c>
      <c r="H12">
        <f t="shared" si="5"/>
        <v>2.5</v>
      </c>
      <c r="I12">
        <f t="shared" si="16"/>
        <v>53</v>
      </c>
      <c r="J12">
        <f t="shared" si="6"/>
        <v>53000</v>
      </c>
      <c r="K12" s="8">
        <f t="shared" si="14"/>
        <v>50348.805743105833</v>
      </c>
      <c r="L12" s="8">
        <f t="shared" si="15"/>
        <v>50.348805743105835</v>
      </c>
      <c r="M12" s="8">
        <f t="shared" si="0"/>
        <v>50.204924078743872</v>
      </c>
      <c r="N12">
        <v>27</v>
      </c>
      <c r="O12">
        <f t="shared" si="1"/>
        <v>1350</v>
      </c>
      <c r="P12">
        <f t="shared" si="11"/>
        <v>6141.8000000000429</v>
      </c>
      <c r="Q12" s="8">
        <f t="shared" si="12"/>
        <v>5834.5716059058404</v>
      </c>
      <c r="R12" s="8">
        <f t="shared" si="13"/>
        <v>5.8345716059058406</v>
      </c>
      <c r="S12" s="8">
        <f t="shared" si="2"/>
        <v>5.7469672629097897</v>
      </c>
      <c r="T12" s="8"/>
      <c r="U12" s="8">
        <f t="shared" si="7"/>
        <v>1.3212240671011006</v>
      </c>
      <c r="V12" s="8"/>
      <c r="W12" s="8">
        <f t="shared" si="8"/>
        <v>0.66061203355055031</v>
      </c>
      <c r="X12" s="8">
        <f t="shared" si="3"/>
        <v>5.7469672629097897</v>
      </c>
      <c r="Y12" s="8">
        <f>(X12/2)</f>
        <v>2.8734836314548948</v>
      </c>
      <c r="Z12">
        <v>43.6</v>
      </c>
      <c r="AA12">
        <v>0.2</v>
      </c>
      <c r="AB12">
        <v>0</v>
      </c>
      <c r="AC12">
        <v>1782</v>
      </c>
      <c r="AD12" s="22">
        <f t="shared" si="10"/>
        <v>70.8</v>
      </c>
    </row>
    <row r="13" spans="1:32" x14ac:dyDescent="0.2">
      <c r="A13" s="16">
        <v>44508</v>
      </c>
      <c r="B13">
        <v>23</v>
      </c>
      <c r="C13">
        <v>19</v>
      </c>
      <c r="D13">
        <v>769.56</v>
      </c>
      <c r="E13">
        <v>4741.3</v>
      </c>
      <c r="F13">
        <v>4746.6000000000004</v>
      </c>
      <c r="G13">
        <f t="shared" si="4"/>
        <v>5.3000000000001819</v>
      </c>
      <c r="H13">
        <f t="shared" si="5"/>
        <v>2.6500000000000909</v>
      </c>
      <c r="I13">
        <f t="shared" si="16"/>
        <v>63.600000000000364</v>
      </c>
      <c r="J13">
        <f t="shared" si="6"/>
        <v>63600.000000000364</v>
      </c>
      <c r="K13" s="8">
        <f t="shared" si="14"/>
        <v>60211.760227713217</v>
      </c>
      <c r="L13" s="8">
        <f t="shared" si="15"/>
        <v>60.211760227713221</v>
      </c>
      <c r="M13" s="8">
        <f t="shared" si="0"/>
        <v>59.680638644982437</v>
      </c>
      <c r="N13">
        <v>30.5</v>
      </c>
      <c r="O13">
        <f t="shared" si="1"/>
        <v>1616.5000000000555</v>
      </c>
      <c r="P13">
        <f t="shared" si="11"/>
        <v>7758.3000000000984</v>
      </c>
      <c r="Q13" s="8">
        <f t="shared" si="12"/>
        <v>7344.9826945702944</v>
      </c>
      <c r="R13" s="8">
        <f t="shared" si="13"/>
        <v>7.3449826945702945</v>
      </c>
      <c r="S13" s="8">
        <f t="shared" si="2"/>
        <v>7.1892891912124242</v>
      </c>
      <c r="T13" s="8"/>
      <c r="U13" s="8">
        <f t="shared" si="7"/>
        <v>1.5104110886644539</v>
      </c>
      <c r="V13" s="8"/>
      <c r="W13" s="8">
        <f t="shared" si="8"/>
        <v>0.75520554433222697</v>
      </c>
      <c r="X13" s="8">
        <f t="shared" si="3"/>
        <v>7.1892891912124242</v>
      </c>
      <c r="Y13" s="8">
        <f t="shared" si="9"/>
        <v>3.5946445956062121</v>
      </c>
      <c r="Z13">
        <v>43.4</v>
      </c>
      <c r="AA13">
        <v>0.2</v>
      </c>
      <c r="AB13">
        <v>0</v>
      </c>
      <c r="AC13">
        <v>1364</v>
      </c>
      <c r="AD13" s="22">
        <f t="shared" si="10"/>
        <v>74.100000000000009</v>
      </c>
    </row>
    <row r="14" spans="1:32" x14ac:dyDescent="0.2">
      <c r="A14" s="16">
        <v>44510</v>
      </c>
      <c r="B14">
        <v>25</v>
      </c>
      <c r="C14">
        <v>23</v>
      </c>
      <c r="D14">
        <v>769.56</v>
      </c>
      <c r="E14">
        <v>4746.6000000000004</v>
      </c>
      <c r="F14">
        <v>4750.8</v>
      </c>
      <c r="G14">
        <f t="shared" si="4"/>
        <v>4.1999999999998181</v>
      </c>
      <c r="H14">
        <f t="shared" si="5"/>
        <v>2.0999999999999091</v>
      </c>
      <c r="I14">
        <f t="shared" si="16"/>
        <v>72</v>
      </c>
      <c r="J14">
        <f t="shared" si="6"/>
        <v>72000</v>
      </c>
      <c r="K14" s="8">
        <f t="shared" si="14"/>
        <v>67243.58481210623</v>
      </c>
      <c r="L14" s="8">
        <f t="shared" si="15"/>
        <v>67.243584812106235</v>
      </c>
      <c r="M14" s="8">
        <f t="shared" si="0"/>
        <v>66.898414882660859</v>
      </c>
      <c r="N14">
        <v>32.1</v>
      </c>
      <c r="O14">
        <f t="shared" si="1"/>
        <v>1348.1999999999416</v>
      </c>
      <c r="P14">
        <f t="shared" si="11"/>
        <v>9106.50000000004</v>
      </c>
      <c r="Q14" s="8">
        <f t="shared" si="12"/>
        <v>8504.9125707145577</v>
      </c>
      <c r="R14" s="8">
        <f>(Q14/1000)</f>
        <v>8.5049125707145574</v>
      </c>
      <c r="S14" s="8">
        <f t="shared" si="2"/>
        <v>8.3718131912955567</v>
      </c>
      <c r="T14" s="8"/>
      <c r="U14" s="8">
        <f t="shared" si="7"/>
        <v>1.1599298761442629</v>
      </c>
      <c r="V14" s="8"/>
      <c r="W14" s="8">
        <f t="shared" si="8"/>
        <v>0.57996493807213145</v>
      </c>
      <c r="X14" s="8">
        <f t="shared" si="3"/>
        <v>8.3718131912955567</v>
      </c>
      <c r="Y14" s="8">
        <f t="shared" si="9"/>
        <v>4.1859065956477783</v>
      </c>
      <c r="Z14">
        <v>43.2</v>
      </c>
      <c r="AA14">
        <v>0.2</v>
      </c>
      <c r="AB14">
        <v>0</v>
      </c>
      <c r="AC14">
        <v>1364</v>
      </c>
      <c r="AD14" s="22">
        <f t="shared" si="10"/>
        <v>75.500000000000014</v>
      </c>
    </row>
    <row r="15" spans="1:32" x14ac:dyDescent="0.2">
      <c r="A15" s="16">
        <v>44512</v>
      </c>
      <c r="B15">
        <v>27</v>
      </c>
      <c r="C15">
        <v>19</v>
      </c>
      <c r="D15">
        <v>769.56</v>
      </c>
      <c r="E15">
        <v>4750.8</v>
      </c>
      <c r="F15">
        <v>4754.8</v>
      </c>
      <c r="G15">
        <f t="shared" si="4"/>
        <v>4</v>
      </c>
      <c r="H15">
        <f t="shared" si="5"/>
        <v>2</v>
      </c>
      <c r="I15">
        <f t="shared" si="16"/>
        <v>80</v>
      </c>
      <c r="J15">
        <f t="shared" si="6"/>
        <v>80000</v>
      </c>
      <c r="K15" s="8">
        <f t="shared" si="14"/>
        <v>75738.063179513047</v>
      </c>
      <c r="L15" s="8">
        <f t="shared" si="15"/>
        <v>75.738063179513048</v>
      </c>
      <c r="M15" s="8">
        <f t="shared" si="0"/>
        <v>75.475274067034732</v>
      </c>
      <c r="N15">
        <v>35.700000000000003</v>
      </c>
      <c r="O15">
        <f t="shared" si="1"/>
        <v>1428</v>
      </c>
      <c r="P15">
        <f t="shared" si="11"/>
        <v>10534.50000000004</v>
      </c>
      <c r="Q15" s="8">
        <f t="shared" si="12"/>
        <v>9973.2828320572899</v>
      </c>
      <c r="R15" s="8">
        <f t="shared" si="13"/>
        <v>9.9732828320572899</v>
      </c>
      <c r="S15" s="8">
        <f t="shared" si="2"/>
        <v>9.8267915941657709</v>
      </c>
      <c r="T15" s="8"/>
      <c r="U15" s="8">
        <f t="shared" si="7"/>
        <v>1.4683702613427325</v>
      </c>
      <c r="V15" s="8"/>
      <c r="W15" s="8">
        <f>(U15/2)</f>
        <v>0.73418513067136626</v>
      </c>
      <c r="X15" s="8">
        <f t="shared" si="3"/>
        <v>9.8267915941657709</v>
      </c>
      <c r="Y15" s="8">
        <f t="shared" si="9"/>
        <v>4.9133957970828854</v>
      </c>
      <c r="Z15">
        <v>37.700000000000003</v>
      </c>
      <c r="AA15">
        <v>2</v>
      </c>
      <c r="AB15">
        <v>0</v>
      </c>
      <c r="AC15">
        <v>781</v>
      </c>
      <c r="AD15" s="22">
        <f t="shared" si="10"/>
        <v>75.400000000000006</v>
      </c>
    </row>
    <row r="16" spans="1:32" x14ac:dyDescent="0.2">
      <c r="A16" s="16">
        <v>44516</v>
      </c>
      <c r="B16">
        <v>31</v>
      </c>
      <c r="C16">
        <v>18</v>
      </c>
      <c r="D16">
        <v>769.56</v>
      </c>
      <c r="E16">
        <v>4754.8</v>
      </c>
      <c r="F16">
        <v>4758.8</v>
      </c>
      <c r="G16">
        <f t="shared" si="4"/>
        <v>4</v>
      </c>
      <c r="H16">
        <f t="shared" si="5"/>
        <v>2</v>
      </c>
      <c r="I16">
        <f t="shared" si="16"/>
        <v>88</v>
      </c>
      <c r="J16">
        <f t="shared" si="6"/>
        <v>88000</v>
      </c>
      <c r="K16" s="8">
        <f t="shared" si="14"/>
        <v>83598.017082892708</v>
      </c>
      <c r="L16" s="8">
        <f t="shared" si="15"/>
        <v>83.59801708289271</v>
      </c>
      <c r="M16" s="8">
        <f t="shared" si="0"/>
        <v>83.516543886764822</v>
      </c>
      <c r="N16">
        <v>39</v>
      </c>
      <c r="O16">
        <f>(G16*N16)*10</f>
        <v>1560</v>
      </c>
      <c r="P16">
        <f t="shared" si="11"/>
        <v>12094.50000000004</v>
      </c>
      <c r="Q16" s="8">
        <f t="shared" si="12"/>
        <v>11489.502472830103</v>
      </c>
      <c r="R16" s="8">
        <f t="shared" si="13"/>
        <v>11.489502472830104</v>
      </c>
      <c r="S16" s="8">
        <f t="shared" si="2"/>
        <v>11.37007643999026</v>
      </c>
      <c r="T16" s="8"/>
      <c r="U16" s="8">
        <f t="shared" si="7"/>
        <v>1.5162196407728139</v>
      </c>
      <c r="V16" s="8"/>
      <c r="W16" s="8">
        <f t="shared" si="8"/>
        <v>0.75810982038640695</v>
      </c>
      <c r="X16" s="8">
        <f t="shared" si="3"/>
        <v>11.37007643999026</v>
      </c>
      <c r="Y16" s="8">
        <f t="shared" si="9"/>
        <v>5.6850382199951301</v>
      </c>
      <c r="Z16">
        <v>29.7</v>
      </c>
      <c r="AA16">
        <v>2.2000000000000002</v>
      </c>
      <c r="AB16">
        <v>7.5</v>
      </c>
      <c r="AC16">
        <v>458</v>
      </c>
      <c r="AD16" s="22">
        <f t="shared" si="10"/>
        <v>78.400000000000006</v>
      </c>
    </row>
    <row r="17" spans="1:30" x14ac:dyDescent="0.2">
      <c r="A17" s="16">
        <v>44518</v>
      </c>
      <c r="B17">
        <v>33</v>
      </c>
      <c r="C17">
        <v>19</v>
      </c>
      <c r="D17">
        <v>769.56</v>
      </c>
      <c r="E17">
        <v>4758.8</v>
      </c>
      <c r="F17">
        <v>4763.3</v>
      </c>
      <c r="G17">
        <f t="shared" si="4"/>
        <v>4.5</v>
      </c>
      <c r="H17">
        <f t="shared" si="5"/>
        <v>2.25</v>
      </c>
      <c r="I17">
        <f t="shared" si="16"/>
        <v>97</v>
      </c>
      <c r="J17">
        <f t="shared" si="6"/>
        <v>97000</v>
      </c>
      <c r="K17" s="8">
        <f t="shared" si="14"/>
        <v>91832.401605159583</v>
      </c>
      <c r="L17" s="8">
        <f t="shared" si="15"/>
        <v>91.832401605159589</v>
      </c>
      <c r="M17" s="8">
        <f t="shared" si="0"/>
        <v>91.553927226010387</v>
      </c>
      <c r="N17">
        <v>39.299999999999997</v>
      </c>
      <c r="O17">
        <f t="shared" si="1"/>
        <v>1768.5</v>
      </c>
      <c r="P17">
        <f t="shared" si="11"/>
        <v>13863.00000000004</v>
      </c>
      <c r="Q17" s="8">
        <f t="shared" si="12"/>
        <v>13124.459623219904</v>
      </c>
      <c r="R17" s="8">
        <f>(Q17/1000)</f>
        <v>13.124459623219904</v>
      </c>
      <c r="S17" s="8">
        <f t="shared" si="2"/>
        <v>12.944330419361911</v>
      </c>
      <c r="T17" s="8"/>
      <c r="U17" s="8">
        <f t="shared" si="7"/>
        <v>1.6349571503898002</v>
      </c>
      <c r="V17" s="8"/>
      <c r="W17" s="8">
        <f t="shared" si="8"/>
        <v>0.81747857519490008</v>
      </c>
      <c r="X17" s="8">
        <f t="shared" si="3"/>
        <v>12.944330419361911</v>
      </c>
      <c r="Y17" s="8">
        <f t="shared" si="9"/>
        <v>6.4721652096809557</v>
      </c>
      <c r="Z17">
        <v>26.8</v>
      </c>
      <c r="AA17">
        <v>0.4</v>
      </c>
      <c r="AB17">
        <v>8</v>
      </c>
      <c r="AC17">
        <v>335</v>
      </c>
      <c r="AD17" s="22">
        <f t="shared" si="10"/>
        <v>74.5</v>
      </c>
    </row>
    <row r="18" spans="1:30" x14ac:dyDescent="0.2">
      <c r="A18" s="16">
        <v>44522</v>
      </c>
      <c r="B18">
        <v>37</v>
      </c>
      <c r="C18">
        <v>20</v>
      </c>
      <c r="D18">
        <v>769.56</v>
      </c>
      <c r="E18">
        <v>4763.3</v>
      </c>
      <c r="F18">
        <v>4767.2</v>
      </c>
      <c r="G18">
        <f t="shared" si="4"/>
        <v>3.8999999999996362</v>
      </c>
      <c r="H18">
        <f t="shared" si="5"/>
        <v>1.9499999999998181</v>
      </c>
      <c r="I18">
        <f t="shared" si="16"/>
        <v>104.79999999999927</v>
      </c>
      <c r="J18">
        <f t="shared" si="6"/>
        <v>104799.99999999927</v>
      </c>
      <c r="K18" s="8">
        <f t="shared" si="14"/>
        <v>98878.411928507252</v>
      </c>
      <c r="L18" s="8">
        <f t="shared" si="15"/>
        <v>98.878411928507248</v>
      </c>
      <c r="M18" s="8">
        <f t="shared" si="0"/>
        <v>98.782046721185907</v>
      </c>
      <c r="N18">
        <v>39.799999999999997</v>
      </c>
      <c r="O18">
        <f t="shared" si="1"/>
        <v>1552.199999999855</v>
      </c>
      <c r="P18">
        <f t="shared" si="11"/>
        <v>15415.199999999895</v>
      </c>
      <c r="Q18" s="8">
        <f t="shared" si="12"/>
        <v>14544.184117942037</v>
      </c>
      <c r="R18" s="8">
        <f t="shared" si="13"/>
        <v>14.544184117942038</v>
      </c>
      <c r="S18" s="8">
        <f t="shared" si="2"/>
        <v>14.406511254636275</v>
      </c>
      <c r="T18" s="8"/>
      <c r="U18" s="8">
        <f t="shared" si="7"/>
        <v>1.4197244947221339</v>
      </c>
      <c r="V18" s="8"/>
      <c r="W18" s="8">
        <f t="shared" si="8"/>
        <v>0.70986224736106696</v>
      </c>
      <c r="X18" s="8">
        <f t="shared" si="3"/>
        <v>14.406511254636275</v>
      </c>
      <c r="Y18" s="8">
        <f t="shared" si="9"/>
        <v>7.2032556273181374</v>
      </c>
      <c r="Z18">
        <v>26.1</v>
      </c>
      <c r="AA18">
        <v>3.4</v>
      </c>
      <c r="AB18">
        <v>17.600000000000001</v>
      </c>
      <c r="AC18">
        <v>211</v>
      </c>
      <c r="AD18" s="22">
        <f t="shared" si="10"/>
        <v>86.9</v>
      </c>
    </row>
    <row r="19" spans="1:30" x14ac:dyDescent="0.2">
      <c r="A19" s="16">
        <v>44524</v>
      </c>
      <c r="B19">
        <v>39</v>
      </c>
      <c r="C19">
        <v>20</v>
      </c>
      <c r="D19">
        <v>769.56</v>
      </c>
      <c r="E19">
        <v>4767.2</v>
      </c>
      <c r="F19">
        <v>4771.2</v>
      </c>
      <c r="G19">
        <f t="shared" si="4"/>
        <v>4</v>
      </c>
      <c r="H19">
        <f t="shared" si="5"/>
        <v>2</v>
      </c>
      <c r="I19">
        <f t="shared" si="16"/>
        <v>112.79999999999927</v>
      </c>
      <c r="J19">
        <f t="shared" si="6"/>
        <v>112799.99999999927</v>
      </c>
      <c r="K19" s="8">
        <f t="shared" si="14"/>
        <v>106426.38230472924</v>
      </c>
      <c r="L19" s="8">
        <f t="shared" si="15"/>
        <v>106.42638230472924</v>
      </c>
      <c r="M19" s="8">
        <f t="shared" si="0"/>
        <v>106.22849524807631</v>
      </c>
      <c r="N19">
        <v>38.6</v>
      </c>
      <c r="O19">
        <f t="shared" si="1"/>
        <v>1544</v>
      </c>
      <c r="P19">
        <f t="shared" si="11"/>
        <v>16959.199999999895</v>
      </c>
      <c r="Q19" s="8">
        <f t="shared" si="12"/>
        <v>16000.942400552876</v>
      </c>
      <c r="R19" s="8">
        <f t="shared" si="13"/>
        <v>16.000942400552876</v>
      </c>
      <c r="S19" s="8">
        <f t="shared" si="2"/>
        <v>15.834494661979171</v>
      </c>
      <c r="T19" s="8"/>
      <c r="U19" s="8">
        <f t="shared" si="7"/>
        <v>1.4567582826108385</v>
      </c>
      <c r="V19" s="8"/>
      <c r="W19" s="8">
        <f t="shared" si="8"/>
        <v>0.72837914130541925</v>
      </c>
      <c r="X19" s="8">
        <f t="shared" si="3"/>
        <v>15.834494661979171</v>
      </c>
      <c r="Y19" s="8">
        <f t="shared" si="9"/>
        <v>7.9172473309895857</v>
      </c>
      <c r="AD19" s="22">
        <f t="shared" si="10"/>
        <v>38.6</v>
      </c>
    </row>
    <row r="20" spans="1:30" x14ac:dyDescent="0.2">
      <c r="A20" s="16">
        <v>44526</v>
      </c>
      <c r="B20">
        <v>41</v>
      </c>
      <c r="C20">
        <v>20</v>
      </c>
      <c r="D20">
        <v>769.56</v>
      </c>
      <c r="E20">
        <v>4771.2</v>
      </c>
      <c r="F20">
        <v>4774.8</v>
      </c>
      <c r="G20">
        <f t="shared" si="4"/>
        <v>3.6000000000003638</v>
      </c>
      <c r="H20">
        <f t="shared" si="5"/>
        <v>1.8000000000001819</v>
      </c>
      <c r="I20">
        <f t="shared" si="16"/>
        <v>120</v>
      </c>
      <c r="J20">
        <f t="shared" si="6"/>
        <v>120000</v>
      </c>
      <c r="K20" s="8">
        <f t="shared" si="14"/>
        <v>113219.55564332972</v>
      </c>
      <c r="L20" s="8">
        <f t="shared" si="15"/>
        <v>113.21955564332971</v>
      </c>
      <c r="M20" s="8">
        <f t="shared" si="0"/>
        <v>112.9208823496144</v>
      </c>
      <c r="N20">
        <v>38.299999999999997</v>
      </c>
      <c r="O20">
        <f t="shared" si="1"/>
        <v>1378.8000000001393</v>
      </c>
      <c r="P20">
        <f t="shared" si="11"/>
        <v>18338.000000000036</v>
      </c>
      <c r="Q20" s="8">
        <f t="shared" si="12"/>
        <v>17301.835094894872</v>
      </c>
      <c r="R20" s="8">
        <f t="shared" si="13"/>
        <v>17.301835094894873</v>
      </c>
      <c r="S20" s="8">
        <f t="shared" si="2"/>
        <v>17.109495191059246</v>
      </c>
      <c r="T20" s="8"/>
      <c r="U20" s="8">
        <f t="shared" si="7"/>
        <v>1.3008926943419965</v>
      </c>
      <c r="V20" s="8"/>
      <c r="W20" s="8">
        <f t="shared" si="8"/>
        <v>0.65044634717099825</v>
      </c>
      <c r="X20" s="8">
        <f t="shared" si="3"/>
        <v>17.109495191059246</v>
      </c>
      <c r="Y20" s="8">
        <f t="shared" si="9"/>
        <v>8.5547475955296228</v>
      </c>
      <c r="Z20">
        <v>29.8</v>
      </c>
      <c r="AA20">
        <v>0.2</v>
      </c>
      <c r="AB20">
        <v>26.8</v>
      </c>
      <c r="AC20">
        <v>528</v>
      </c>
      <c r="AD20" s="22">
        <f t="shared" si="10"/>
        <v>95.1</v>
      </c>
    </row>
    <row r="21" spans="1:30" x14ac:dyDescent="0.2">
      <c r="A21" s="16">
        <v>44529</v>
      </c>
      <c r="B21">
        <v>44</v>
      </c>
      <c r="C21">
        <v>17</v>
      </c>
      <c r="D21">
        <v>769.56</v>
      </c>
      <c r="E21">
        <v>4774.8</v>
      </c>
      <c r="F21">
        <v>4777.8</v>
      </c>
      <c r="G21">
        <f t="shared" si="4"/>
        <v>3</v>
      </c>
      <c r="H21">
        <f t="shared" si="5"/>
        <v>1.5</v>
      </c>
      <c r="I21">
        <f t="shared" si="16"/>
        <v>126</v>
      </c>
      <c r="J21">
        <f t="shared" si="6"/>
        <v>126000</v>
      </c>
      <c r="K21" s="8">
        <f t="shared" si="14"/>
        <v>120109.6962732525</v>
      </c>
      <c r="L21" s="8">
        <f t="shared" si="15"/>
        <v>120.1096962732525</v>
      </c>
      <c r="M21" s="8">
        <f t="shared" si="0"/>
        <v>119.89750006847625</v>
      </c>
      <c r="N21">
        <v>35.6</v>
      </c>
      <c r="O21">
        <f t="shared" si="1"/>
        <v>1068</v>
      </c>
      <c r="P21">
        <f t="shared" si="11"/>
        <v>19406.000000000036</v>
      </c>
      <c r="Q21" s="8">
        <f t="shared" si="12"/>
        <v>18498.799729196366</v>
      </c>
      <c r="R21" s="8">
        <f t="shared" si="13"/>
        <v>18.498799729196367</v>
      </c>
      <c r="S21" s="8">
        <f t="shared" si="2"/>
        <v>18.327787038908184</v>
      </c>
      <c r="T21" s="8"/>
      <c r="U21" s="8">
        <f t="shared" si="7"/>
        <v>1.1969646343014944</v>
      </c>
      <c r="V21" s="8"/>
      <c r="W21" s="8">
        <f t="shared" si="8"/>
        <v>0.59848231715074718</v>
      </c>
      <c r="X21" s="8">
        <f t="shared" si="3"/>
        <v>18.327787038908184</v>
      </c>
      <c r="Y21" s="8">
        <f t="shared" si="9"/>
        <v>9.163893519454092</v>
      </c>
      <c r="Z21">
        <v>29.8</v>
      </c>
      <c r="AA21">
        <v>0.2</v>
      </c>
      <c r="AB21">
        <v>28.1</v>
      </c>
      <c r="AC21">
        <v>525</v>
      </c>
      <c r="AD21" s="22">
        <f t="shared" si="10"/>
        <v>93.700000000000017</v>
      </c>
    </row>
    <row r="22" spans="1:30" x14ac:dyDescent="0.2">
      <c r="A22" s="16">
        <v>44531</v>
      </c>
      <c r="B22">
        <v>46</v>
      </c>
      <c r="C22">
        <v>19</v>
      </c>
      <c r="D22">
        <v>769.56</v>
      </c>
      <c r="E22">
        <v>4777.8</v>
      </c>
      <c r="F22">
        <v>4780</v>
      </c>
      <c r="G22">
        <f t="shared" si="4"/>
        <v>2.1999999999998181</v>
      </c>
      <c r="H22">
        <f t="shared" si="5"/>
        <v>1.0999999999999091</v>
      </c>
      <c r="I22">
        <f t="shared" si="16"/>
        <v>130.39999999999964</v>
      </c>
      <c r="J22">
        <f t="shared" si="6"/>
        <v>130399.99999999964</v>
      </c>
      <c r="K22" s="8">
        <f t="shared" si="14"/>
        <v>123453.04298260593</v>
      </c>
      <c r="L22" s="8">
        <f t="shared" si="15"/>
        <v>123.45304298260592</v>
      </c>
      <c r="M22" s="8">
        <f t="shared" si="0"/>
        <v>123.33272776061311</v>
      </c>
      <c r="N22">
        <v>30.1</v>
      </c>
      <c r="O22">
        <f t="shared" si="1"/>
        <v>662.19999999994525</v>
      </c>
      <c r="P22">
        <f t="shared" si="11"/>
        <v>20068.199999999983</v>
      </c>
      <c r="Q22" s="8">
        <f t="shared" si="12"/>
        <v>18999.082493738781</v>
      </c>
      <c r="R22" s="8">
        <f t="shared" si="13"/>
        <v>18.999082493738779</v>
      </c>
      <c r="S22" s="8">
        <f t="shared" si="2"/>
        <v>18.85480272344055</v>
      </c>
      <c r="T22" s="8"/>
      <c r="U22" s="8">
        <f t="shared" si="7"/>
        <v>0.50028276454241194</v>
      </c>
      <c r="V22" s="8"/>
      <c r="W22" s="8">
        <f t="shared" si="8"/>
        <v>0.25014138227120597</v>
      </c>
      <c r="X22" s="8">
        <f t="shared" si="3"/>
        <v>18.85480272344055</v>
      </c>
      <c r="Y22" s="8">
        <f t="shared" si="9"/>
        <v>9.4274013617202748</v>
      </c>
      <c r="Z22">
        <v>30.2</v>
      </c>
      <c r="AA22">
        <v>0.1</v>
      </c>
      <c r="AB22">
        <v>31</v>
      </c>
      <c r="AC22">
        <v>584</v>
      </c>
      <c r="AD22" s="22">
        <f t="shared" si="10"/>
        <v>91.4</v>
      </c>
    </row>
    <row r="23" spans="1:30" x14ac:dyDescent="0.2">
      <c r="A23" s="16">
        <v>44533</v>
      </c>
      <c r="B23">
        <v>48</v>
      </c>
      <c r="C23">
        <v>20</v>
      </c>
      <c r="D23">
        <v>769.56</v>
      </c>
      <c r="E23">
        <v>4780</v>
      </c>
      <c r="F23">
        <v>4781.7</v>
      </c>
      <c r="G23">
        <f t="shared" si="4"/>
        <v>1.6999999999998181</v>
      </c>
      <c r="H23">
        <f t="shared" si="5"/>
        <v>0.84999999999990905</v>
      </c>
      <c r="I23">
        <f t="shared" si="16"/>
        <v>133.79999999999927</v>
      </c>
      <c r="J23">
        <f t="shared" si="6"/>
        <v>133799.99999999927</v>
      </c>
      <c r="K23" s="8">
        <f t="shared" si="14"/>
        <v>126239.80454231195</v>
      </c>
      <c r="L23" s="8">
        <f t="shared" si="15"/>
        <v>126.23980454231194</v>
      </c>
      <c r="M23" s="8">
        <f t="shared" si="0"/>
        <v>125.92844193694594</v>
      </c>
      <c r="N23">
        <v>27.4</v>
      </c>
      <c r="O23">
        <f t="shared" si="1"/>
        <v>465.7999999999501</v>
      </c>
      <c r="P23">
        <f t="shared" si="11"/>
        <v>20533.999999999931</v>
      </c>
      <c r="Q23" s="8">
        <f t="shared" si="12"/>
        <v>19373.752963167703</v>
      </c>
      <c r="R23" s="8">
        <f t="shared" si="13"/>
        <v>19.373752963167703</v>
      </c>
      <c r="S23" s="8">
        <f t="shared" si="2"/>
        <v>19.209385587585366</v>
      </c>
      <c r="T23" s="8"/>
      <c r="U23" s="8">
        <f t="shared" si="7"/>
        <v>0.37467046942892424</v>
      </c>
      <c r="V23" s="8"/>
      <c r="W23" s="8">
        <f t="shared" si="8"/>
        <v>0.18733523471446212</v>
      </c>
      <c r="X23" s="8">
        <f t="shared" si="3"/>
        <v>19.209385587585366</v>
      </c>
      <c r="Y23" s="8">
        <f t="shared" si="9"/>
        <v>9.6046927937926831</v>
      </c>
      <c r="Z23">
        <v>30.6</v>
      </c>
      <c r="AA23">
        <v>0.2</v>
      </c>
      <c r="AB23">
        <v>39.200000000000003</v>
      </c>
      <c r="AC23">
        <v>612</v>
      </c>
      <c r="AD23" s="22">
        <f t="shared" si="10"/>
        <v>97.4</v>
      </c>
    </row>
    <row r="24" spans="1:30" x14ac:dyDescent="0.2">
      <c r="A24" s="16">
        <v>44535</v>
      </c>
      <c r="B24">
        <v>51</v>
      </c>
      <c r="C24">
        <v>19</v>
      </c>
      <c r="D24">
        <v>769.56</v>
      </c>
      <c r="E24">
        <v>4781.7</v>
      </c>
      <c r="F24">
        <v>4782.5</v>
      </c>
      <c r="G24">
        <f t="shared" si="4"/>
        <v>0.8000000000001819</v>
      </c>
      <c r="H24">
        <f t="shared" si="5"/>
        <v>0.40000000000009095</v>
      </c>
      <c r="I24">
        <f t="shared" si="16"/>
        <v>135.39999999999964</v>
      </c>
      <c r="J24">
        <f t="shared" si="6"/>
        <v>135399.99999999965</v>
      </c>
      <c r="K24" s="8">
        <f t="shared" si="14"/>
        <v>128186.67193132549</v>
      </c>
      <c r="L24" s="8">
        <f t="shared" si="15"/>
        <v>128.18667193132549</v>
      </c>
      <c r="M24" s="8">
        <f t="shared" si="0"/>
        <v>127.77827925632982</v>
      </c>
      <c r="N24">
        <v>17.399999999999999</v>
      </c>
      <c r="O24">
        <f t="shared" si="1"/>
        <v>139.20000000003165</v>
      </c>
      <c r="P24">
        <f t="shared" si="11"/>
        <v>20673.199999999961</v>
      </c>
      <c r="Q24" s="8">
        <f t="shared" si="12"/>
        <v>19571.851596533823</v>
      </c>
      <c r="R24" s="8">
        <f>(Q24/1000)</f>
        <v>19.571851596533822</v>
      </c>
      <c r="S24" s="8">
        <f t="shared" si="2"/>
        <v>19.401218378600547</v>
      </c>
      <c r="T24" s="8"/>
      <c r="U24" s="8">
        <f t="shared" si="7"/>
        <v>0.19809863336611855</v>
      </c>
      <c r="V24" s="8"/>
      <c r="W24" s="8">
        <f>(U24/2)</f>
        <v>9.9049316683059274E-2</v>
      </c>
      <c r="X24" s="8">
        <f t="shared" si="3"/>
        <v>19.401218378600547</v>
      </c>
      <c r="Y24" s="8">
        <f>(X24/2)</f>
        <v>9.7006091893002733</v>
      </c>
      <c r="Z24">
        <v>30.6</v>
      </c>
      <c r="AA24">
        <v>0.2</v>
      </c>
      <c r="AB24">
        <v>39.200000000000003</v>
      </c>
      <c r="AC24">
        <v>612</v>
      </c>
      <c r="AD24" s="22">
        <f t="shared" si="10"/>
        <v>87.4</v>
      </c>
    </row>
    <row r="25" spans="1:30" x14ac:dyDescent="0.2">
      <c r="A25" s="16"/>
      <c r="K25" s="8"/>
      <c r="L25" s="8"/>
      <c r="M25" s="8"/>
      <c r="Q25" s="8"/>
      <c r="R25" s="8"/>
      <c r="S25" s="8" t="e">
        <f t="shared" ref="S25:S37" si="17">AVERAGE(R25,R63)</f>
        <v>#DIV/0!</v>
      </c>
      <c r="T25" s="8"/>
      <c r="U25" s="8"/>
      <c r="V25" s="8"/>
      <c r="W25" s="8"/>
      <c r="X25" s="8"/>
      <c r="Y25" s="8"/>
      <c r="AD25" s="22"/>
    </row>
    <row r="26" spans="1:30" x14ac:dyDescent="0.2">
      <c r="A26" s="16"/>
      <c r="K26" s="8"/>
      <c r="L26" s="8"/>
      <c r="M26" s="8"/>
      <c r="Q26" s="8"/>
      <c r="R26" s="8"/>
      <c r="S26" s="8" t="e">
        <f t="shared" si="17"/>
        <v>#DIV/0!</v>
      </c>
      <c r="T26" s="8"/>
      <c r="U26" s="8"/>
      <c r="V26" s="8"/>
      <c r="W26" s="8"/>
      <c r="X26" s="8"/>
      <c r="Y26" s="8"/>
      <c r="AD26" s="22"/>
    </row>
    <row r="27" spans="1:30" x14ac:dyDescent="0.2">
      <c r="A27" s="16"/>
      <c r="K27" s="8"/>
      <c r="L27" s="8"/>
      <c r="M27" s="8"/>
      <c r="Q27" s="8"/>
      <c r="R27" s="8"/>
      <c r="S27" s="8" t="e">
        <f t="shared" si="17"/>
        <v>#DIV/0!</v>
      </c>
      <c r="T27" s="8"/>
      <c r="U27" s="8"/>
      <c r="V27" s="8"/>
      <c r="W27" s="8"/>
      <c r="X27" s="8"/>
      <c r="Y27" s="8"/>
      <c r="AD27" s="22"/>
    </row>
    <row r="28" spans="1:30" x14ac:dyDescent="0.2">
      <c r="A28" s="16"/>
      <c r="K28" s="8"/>
      <c r="L28" s="8"/>
      <c r="M28" s="8"/>
      <c r="Q28" s="8"/>
      <c r="R28" s="8"/>
      <c r="S28" s="8" t="e">
        <f t="shared" si="17"/>
        <v>#DIV/0!</v>
      </c>
      <c r="T28" s="8"/>
      <c r="U28" s="8"/>
      <c r="V28" s="8"/>
      <c r="W28" s="8"/>
      <c r="X28" s="8"/>
      <c r="Y28" s="8"/>
    </row>
    <row r="29" spans="1:30" x14ac:dyDescent="0.2">
      <c r="A29" s="16"/>
      <c r="K29" s="8"/>
      <c r="L29" s="8"/>
      <c r="M29" s="8"/>
      <c r="Q29" s="8"/>
      <c r="R29" s="8"/>
      <c r="S29" s="8" t="e">
        <f t="shared" si="17"/>
        <v>#DIV/0!</v>
      </c>
      <c r="T29" s="8"/>
      <c r="U29" s="8"/>
      <c r="V29" s="8"/>
      <c r="W29" s="8"/>
      <c r="X29" s="8"/>
      <c r="Y29" s="8"/>
    </row>
    <row r="30" spans="1:30" x14ac:dyDescent="0.2">
      <c r="A30" s="16"/>
      <c r="K30" s="8"/>
      <c r="L30" s="8"/>
      <c r="M30" s="8"/>
      <c r="Q30" s="8"/>
      <c r="R30" s="8"/>
      <c r="S30" s="8" t="e">
        <f t="shared" si="17"/>
        <v>#DIV/0!</v>
      </c>
      <c r="T30" s="8"/>
      <c r="U30" s="8"/>
      <c r="V30" s="8"/>
      <c r="W30" s="8"/>
      <c r="X30" s="8"/>
      <c r="Y30" s="8"/>
    </row>
    <row r="31" spans="1:30" x14ac:dyDescent="0.2">
      <c r="A31" s="16"/>
      <c r="K31" s="8"/>
      <c r="L31" s="8"/>
      <c r="M31" s="8"/>
      <c r="Q31" s="8"/>
      <c r="R31" s="8"/>
      <c r="S31" s="8" t="e">
        <f t="shared" si="17"/>
        <v>#DIV/0!</v>
      </c>
      <c r="T31" s="8"/>
      <c r="U31" s="8"/>
      <c r="V31" s="8"/>
      <c r="W31" s="8"/>
      <c r="X31" s="8"/>
      <c r="Y31" s="8"/>
    </row>
    <row r="32" spans="1:30" x14ac:dyDescent="0.2">
      <c r="A32" s="16"/>
      <c r="K32" s="8"/>
      <c r="L32" s="8"/>
      <c r="M32" s="8"/>
      <c r="Q32" s="8"/>
      <c r="R32" s="8"/>
      <c r="S32" s="8" t="e">
        <f t="shared" si="17"/>
        <v>#DIV/0!</v>
      </c>
      <c r="T32" s="8"/>
      <c r="U32" s="8"/>
      <c r="V32" s="8"/>
      <c r="W32" s="8"/>
      <c r="X32" s="8"/>
      <c r="Y32" s="8"/>
    </row>
    <row r="33" spans="1:30" x14ac:dyDescent="0.2">
      <c r="A33" s="16"/>
      <c r="K33" s="8"/>
      <c r="L33" s="8"/>
      <c r="M33" s="8"/>
      <c r="Q33" s="8"/>
      <c r="S33" s="8" t="e">
        <f t="shared" si="17"/>
        <v>#DIV/0!</v>
      </c>
      <c r="T33" s="8"/>
    </row>
    <row r="34" spans="1:30" x14ac:dyDescent="0.2">
      <c r="A34" s="16"/>
      <c r="K34" s="8"/>
      <c r="L34" s="8"/>
      <c r="M34" s="8"/>
      <c r="Q34" s="8"/>
      <c r="S34" s="8" t="e">
        <f t="shared" si="17"/>
        <v>#DIV/0!</v>
      </c>
      <c r="T34" s="8"/>
    </row>
    <row r="35" spans="1:30" x14ac:dyDescent="0.2">
      <c r="K35" s="8"/>
      <c r="L35" s="8"/>
      <c r="M35" s="8"/>
      <c r="Q35" s="8"/>
      <c r="S35" s="8" t="e">
        <f t="shared" si="17"/>
        <v>#DIV/0!</v>
      </c>
      <c r="T35" s="8"/>
    </row>
    <row r="36" spans="1:30" x14ac:dyDescent="0.2">
      <c r="K36" s="8"/>
      <c r="L36" s="8"/>
      <c r="M36" s="8"/>
      <c r="Q36" s="8"/>
      <c r="S36" s="8" t="e">
        <f t="shared" si="17"/>
        <v>#DIV/0!</v>
      </c>
      <c r="T36" s="8"/>
    </row>
    <row r="37" spans="1:30" x14ac:dyDescent="0.2">
      <c r="A37" s="16"/>
      <c r="I37">
        <f>(I30+G37)+(F37-E37)</f>
        <v>0</v>
      </c>
      <c r="S37" s="8" t="e">
        <f t="shared" si="17"/>
        <v>#DIV/0!</v>
      </c>
      <c r="T37" s="8"/>
    </row>
    <row r="38" spans="1:30" x14ac:dyDescent="0.2">
      <c r="A38" s="16"/>
    </row>
    <row r="39" spans="1:30" x14ac:dyDescent="0.2">
      <c r="A39" s="45" t="s">
        <v>76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</row>
    <row r="40" spans="1:30" x14ac:dyDescent="0.2">
      <c r="A40" s="1" t="s">
        <v>14</v>
      </c>
      <c r="B40" s="1" t="s">
        <v>50</v>
      </c>
      <c r="C40" s="1" t="s">
        <v>77</v>
      </c>
      <c r="D40" s="1" t="s">
        <v>78</v>
      </c>
      <c r="E40" s="1" t="s">
        <v>79</v>
      </c>
      <c r="F40" s="1" t="s">
        <v>80</v>
      </c>
      <c r="G40" s="1" t="s">
        <v>81</v>
      </c>
      <c r="H40" s="1"/>
      <c r="I40" s="2" t="s">
        <v>82</v>
      </c>
      <c r="J40" s="2" t="s">
        <v>83</v>
      </c>
      <c r="K40" s="2" t="s">
        <v>84</v>
      </c>
      <c r="L40" s="14" t="s">
        <v>85</v>
      </c>
      <c r="M40" s="14"/>
      <c r="N40" s="14" t="s">
        <v>60</v>
      </c>
      <c r="O40" s="2" t="s">
        <v>86</v>
      </c>
      <c r="P40" s="2" t="s">
        <v>87</v>
      </c>
      <c r="Q40" s="2" t="s">
        <v>88</v>
      </c>
      <c r="R40" s="14" t="s">
        <v>89</v>
      </c>
      <c r="S40" s="14"/>
      <c r="T40" s="14"/>
      <c r="U40" s="14"/>
      <c r="V40" s="14"/>
      <c r="W40" s="14"/>
      <c r="X40" s="14"/>
      <c r="Y40" s="14"/>
      <c r="Z40" s="1" t="s">
        <v>59</v>
      </c>
      <c r="AA40" s="1" t="s">
        <v>90</v>
      </c>
      <c r="AB40" s="1" t="s">
        <v>91</v>
      </c>
      <c r="AC40" s="1" t="s">
        <v>92</v>
      </c>
      <c r="AD40" s="2" t="s">
        <v>93</v>
      </c>
    </row>
    <row r="41" spans="1:30" x14ac:dyDescent="0.2">
      <c r="A41" s="16">
        <v>44485</v>
      </c>
      <c r="B41">
        <v>0</v>
      </c>
      <c r="C41">
        <v>20</v>
      </c>
      <c r="D41">
        <v>810.06</v>
      </c>
      <c r="E41">
        <v>1222.2</v>
      </c>
      <c r="F41">
        <v>1222.2</v>
      </c>
      <c r="G41">
        <f>(F41-E41)</f>
        <v>0</v>
      </c>
      <c r="H41">
        <f t="shared" ref="H41:H62" si="18">(G41/2)</f>
        <v>0</v>
      </c>
      <c r="I41">
        <f>G41</f>
        <v>0</v>
      </c>
      <c r="J41">
        <f>(I41*1000)</f>
        <v>0</v>
      </c>
      <c r="K41" s="8">
        <f>((D41*J41)/((273.15+C41)*760))*273.15</f>
        <v>0</v>
      </c>
      <c r="L41" s="8">
        <f>(K41/1000)</f>
        <v>0</v>
      </c>
      <c r="M41" s="8"/>
      <c r="N41">
        <v>0</v>
      </c>
      <c r="O41">
        <f t="shared" ref="O41:O46" si="19">(G41*N41)*10</f>
        <v>0</v>
      </c>
      <c r="P41">
        <f>O41</f>
        <v>0</v>
      </c>
      <c r="Q41" s="8">
        <f>((D41*P41)/((273.15+C41)*760))*273.15</f>
        <v>0</v>
      </c>
      <c r="R41" s="8">
        <f>(Q41/1000)</f>
        <v>0</v>
      </c>
      <c r="S41" s="8"/>
      <c r="T41" s="8"/>
      <c r="U41" s="8"/>
      <c r="V41" s="8"/>
      <c r="W41" s="8"/>
      <c r="X41" s="8"/>
      <c r="Y41" s="8"/>
      <c r="Z41">
        <v>99.7</v>
      </c>
      <c r="AA41" s="21">
        <v>0.2</v>
      </c>
      <c r="AB41">
        <v>0</v>
      </c>
      <c r="AC41" t="s">
        <v>94</v>
      </c>
      <c r="AD41" s="22">
        <f t="shared" ref="AD41:AD71" si="20">SUM(N41,Z41,AA41,AB41)</f>
        <v>99.9</v>
      </c>
    </row>
    <row r="42" spans="1:30" x14ac:dyDescent="0.2">
      <c r="A42" s="16">
        <v>44487</v>
      </c>
      <c r="B42">
        <v>2</v>
      </c>
      <c r="C42">
        <v>19</v>
      </c>
      <c r="D42">
        <v>809.1</v>
      </c>
      <c r="E42">
        <v>1222.2</v>
      </c>
      <c r="F42">
        <v>1222.2</v>
      </c>
      <c r="G42">
        <f t="shared" ref="G42:G62" si="21">(F42-E42)</f>
        <v>0</v>
      </c>
      <c r="H42">
        <f t="shared" si="18"/>
        <v>0</v>
      </c>
      <c r="I42">
        <f t="shared" ref="I42:I62" si="22">(I41+G42)+(F42-E42)</f>
        <v>0</v>
      </c>
      <c r="J42">
        <f>(I42*1000)</f>
        <v>0</v>
      </c>
      <c r="K42" s="8">
        <f>((D42*J42)/((273.15+C42)*760))*273.15</f>
        <v>0</v>
      </c>
      <c r="L42" s="8">
        <f>(K42/1000)</f>
        <v>0</v>
      </c>
      <c r="M42" s="8"/>
      <c r="N42">
        <v>2.7</v>
      </c>
      <c r="O42">
        <f t="shared" si="19"/>
        <v>0</v>
      </c>
      <c r="P42">
        <f>P41+O42</f>
        <v>0</v>
      </c>
      <c r="Q42" s="8">
        <f>((D42*P42)/((273.15+C42)*760))*273.15</f>
        <v>0</v>
      </c>
      <c r="R42" s="8">
        <f t="shared" ref="R42:R62" si="23">(Q42/1000)</f>
        <v>0</v>
      </c>
      <c r="S42" s="8"/>
      <c r="T42" s="8"/>
      <c r="U42" s="8"/>
      <c r="V42" s="8"/>
      <c r="W42" s="8"/>
      <c r="X42" s="8"/>
      <c r="Y42" s="8"/>
      <c r="Z42">
        <v>97.5</v>
      </c>
      <c r="AA42">
        <v>0.1</v>
      </c>
      <c r="AB42">
        <v>0</v>
      </c>
      <c r="AC42" t="s">
        <v>94</v>
      </c>
      <c r="AD42" s="22">
        <f t="shared" si="20"/>
        <v>100.3</v>
      </c>
    </row>
    <row r="43" spans="1:30" x14ac:dyDescent="0.2">
      <c r="A43" s="16">
        <v>44489</v>
      </c>
      <c r="B43">
        <v>4</v>
      </c>
      <c r="C43">
        <v>19</v>
      </c>
      <c r="D43">
        <v>768.06</v>
      </c>
      <c r="E43">
        <v>1222.2</v>
      </c>
      <c r="F43">
        <v>1222.2</v>
      </c>
      <c r="G43">
        <f t="shared" si="21"/>
        <v>0</v>
      </c>
      <c r="H43">
        <f t="shared" si="18"/>
        <v>0</v>
      </c>
      <c r="I43">
        <f t="shared" si="22"/>
        <v>0</v>
      </c>
      <c r="J43">
        <f>(I43*1000)</f>
        <v>0</v>
      </c>
      <c r="K43" s="8">
        <f>((D43*J43)/((273.15+C43)*760))*273.15</f>
        <v>0</v>
      </c>
      <c r="L43" s="8">
        <f>(K43/1000)</f>
        <v>0</v>
      </c>
      <c r="M43" s="8"/>
      <c r="N43">
        <v>2.5</v>
      </c>
      <c r="O43">
        <f>(G43*N43)*10</f>
        <v>0</v>
      </c>
      <c r="P43">
        <f t="shared" ref="P43:P62" si="24">P42+O43</f>
        <v>0</v>
      </c>
      <c r="Q43" s="8">
        <f t="shared" ref="Q43:Q62" si="25">((D43*P43)/((273.15+C43)*760))*273.15</f>
        <v>0</v>
      </c>
      <c r="R43" s="8">
        <f t="shared" si="23"/>
        <v>0</v>
      </c>
      <c r="S43" s="8"/>
      <c r="T43" s="8"/>
      <c r="U43" s="8"/>
      <c r="V43" s="8"/>
      <c r="W43" s="8"/>
      <c r="X43" s="8"/>
      <c r="Y43" s="8"/>
      <c r="Z43">
        <v>96.1</v>
      </c>
      <c r="AA43">
        <v>0.2</v>
      </c>
      <c r="AB43">
        <v>0</v>
      </c>
      <c r="AC43" t="s">
        <v>94</v>
      </c>
      <c r="AD43" s="22">
        <f t="shared" si="20"/>
        <v>98.8</v>
      </c>
    </row>
    <row r="44" spans="1:30" x14ac:dyDescent="0.2">
      <c r="A44" s="16">
        <v>44491</v>
      </c>
      <c r="B44">
        <v>6</v>
      </c>
      <c r="C44">
        <v>21</v>
      </c>
      <c r="D44">
        <v>774.51</v>
      </c>
      <c r="E44">
        <v>1222.2</v>
      </c>
      <c r="F44">
        <v>1222.2</v>
      </c>
      <c r="G44">
        <f t="shared" si="21"/>
        <v>0</v>
      </c>
      <c r="H44">
        <f>(G44/2)</f>
        <v>0</v>
      </c>
      <c r="I44">
        <f t="shared" si="22"/>
        <v>0</v>
      </c>
      <c r="J44">
        <f t="shared" ref="J44:J62" si="26">(I44*1000)</f>
        <v>0</v>
      </c>
      <c r="K44" s="8">
        <f t="shared" ref="K44:K62" si="27">((D44*J44)/((273.15+C44)*760))*273.15</f>
        <v>0</v>
      </c>
      <c r="L44" s="8">
        <f t="shared" ref="L44:L62" si="28">(K44/1000)</f>
        <v>0</v>
      </c>
      <c r="M44" s="8"/>
      <c r="N44">
        <v>10.1</v>
      </c>
      <c r="O44">
        <f t="shared" si="19"/>
        <v>0</v>
      </c>
      <c r="P44">
        <f t="shared" si="24"/>
        <v>0</v>
      </c>
      <c r="Q44" s="8">
        <f t="shared" si="25"/>
        <v>0</v>
      </c>
      <c r="R44" s="8">
        <f t="shared" si="23"/>
        <v>0</v>
      </c>
      <c r="S44" s="8"/>
      <c r="T44" s="8"/>
      <c r="U44" s="8"/>
      <c r="V44" s="8"/>
      <c r="W44" s="8"/>
      <c r="X44" s="8"/>
      <c r="Y44" s="8"/>
      <c r="Z44">
        <v>93.1</v>
      </c>
      <c r="AA44">
        <v>1</v>
      </c>
      <c r="AB44">
        <v>0.3</v>
      </c>
      <c r="AC44">
        <v>3253</v>
      </c>
      <c r="AD44" s="22">
        <f t="shared" si="20"/>
        <v>104.49999999999999</v>
      </c>
    </row>
    <row r="45" spans="1:30" x14ac:dyDescent="0.2">
      <c r="A45" s="16">
        <v>44494</v>
      </c>
      <c r="B45">
        <v>9</v>
      </c>
      <c r="C45">
        <v>21.5</v>
      </c>
      <c r="D45">
        <v>769.56</v>
      </c>
      <c r="E45">
        <v>1222.2</v>
      </c>
      <c r="F45">
        <v>1223.2</v>
      </c>
      <c r="G45">
        <f t="shared" si="21"/>
        <v>1</v>
      </c>
      <c r="H45">
        <f t="shared" si="18"/>
        <v>0.5</v>
      </c>
      <c r="I45">
        <f t="shared" si="22"/>
        <v>2</v>
      </c>
      <c r="J45">
        <f t="shared" si="26"/>
        <v>2000</v>
      </c>
      <c r="K45" s="8">
        <f t="shared" si="27"/>
        <v>1877.3863191833309</v>
      </c>
      <c r="L45" s="8">
        <f t="shared" si="28"/>
        <v>1.8773863191833309</v>
      </c>
      <c r="M45" s="8"/>
      <c r="N45">
        <v>16</v>
      </c>
      <c r="O45">
        <f>(G45*N45)*10</f>
        <v>160</v>
      </c>
      <c r="P45">
        <f t="shared" si="24"/>
        <v>160</v>
      </c>
      <c r="Q45" s="8">
        <f>((D45*P45)/((273.15+C45)*760))*273.15</f>
        <v>150.19090553466646</v>
      </c>
      <c r="R45" s="8">
        <f t="shared" si="23"/>
        <v>0.15019090553466646</v>
      </c>
      <c r="S45" s="8"/>
      <c r="T45" s="8"/>
      <c r="U45" s="8"/>
      <c r="V45" s="8"/>
      <c r="W45" s="8"/>
      <c r="X45" s="8"/>
      <c r="Y45" s="8"/>
      <c r="Z45">
        <v>87.6</v>
      </c>
      <c r="AA45">
        <v>1.3</v>
      </c>
      <c r="AB45">
        <v>5.0999999999999996</v>
      </c>
      <c r="AC45">
        <v>2801</v>
      </c>
      <c r="AD45" s="22">
        <f t="shared" si="20"/>
        <v>109.99999999999999</v>
      </c>
    </row>
    <row r="46" spans="1:30" x14ac:dyDescent="0.2">
      <c r="A46" s="16">
        <v>44496</v>
      </c>
      <c r="B46">
        <v>11</v>
      </c>
      <c r="C46">
        <v>19.8</v>
      </c>
      <c r="D46">
        <v>768.81</v>
      </c>
      <c r="E46">
        <v>1223.2</v>
      </c>
      <c r="F46">
        <v>1228.2</v>
      </c>
      <c r="G46">
        <f t="shared" si="21"/>
        <v>5</v>
      </c>
      <c r="H46">
        <f t="shared" si="18"/>
        <v>2.5</v>
      </c>
      <c r="I46">
        <f t="shared" si="22"/>
        <v>12</v>
      </c>
      <c r="J46">
        <f t="shared" si="26"/>
        <v>12000</v>
      </c>
      <c r="K46" s="8">
        <f t="shared" si="27"/>
        <v>11318.643463497452</v>
      </c>
      <c r="L46" s="8">
        <f t="shared" si="28"/>
        <v>11.318643463497452</v>
      </c>
      <c r="M46" s="8"/>
      <c r="N46">
        <v>18.8</v>
      </c>
      <c r="O46">
        <f t="shared" si="19"/>
        <v>940</v>
      </c>
      <c r="P46">
        <f t="shared" si="24"/>
        <v>1100</v>
      </c>
      <c r="Q46" s="8">
        <f t="shared" si="25"/>
        <v>1037.5423174872662</v>
      </c>
      <c r="R46" s="8">
        <f t="shared" si="23"/>
        <v>1.0375423174872662</v>
      </c>
      <c r="S46" s="8"/>
      <c r="T46" s="8"/>
      <c r="U46" s="8"/>
      <c r="V46" s="8"/>
      <c r="W46" s="8"/>
      <c r="X46" s="8"/>
      <c r="Y46" s="8"/>
      <c r="Z46">
        <v>71.8</v>
      </c>
      <c r="AA46">
        <v>2.1</v>
      </c>
      <c r="AB46">
        <v>0</v>
      </c>
      <c r="AC46">
        <v>1217</v>
      </c>
      <c r="AD46" s="22">
        <f t="shared" si="20"/>
        <v>92.699999999999989</v>
      </c>
    </row>
    <row r="47" spans="1:30" x14ac:dyDescent="0.2">
      <c r="A47" s="16">
        <v>44498</v>
      </c>
      <c r="B47">
        <v>13</v>
      </c>
      <c r="C47">
        <v>18.5</v>
      </c>
      <c r="D47">
        <v>767.35</v>
      </c>
      <c r="E47">
        <v>1228.2</v>
      </c>
      <c r="F47">
        <v>1233.2</v>
      </c>
      <c r="G47">
        <f t="shared" si="21"/>
        <v>5</v>
      </c>
      <c r="H47">
        <f t="shared" si="18"/>
        <v>2.5</v>
      </c>
      <c r="I47">
        <f t="shared" si="22"/>
        <v>22</v>
      </c>
      <c r="J47">
        <f t="shared" si="26"/>
        <v>22000</v>
      </c>
      <c r="K47" s="8">
        <f t="shared" si="27"/>
        <v>20803.758808774037</v>
      </c>
      <c r="L47" s="8">
        <f t="shared" si="28"/>
        <v>20.803758808774038</v>
      </c>
      <c r="M47" s="8"/>
      <c r="N47">
        <v>21.9</v>
      </c>
      <c r="O47">
        <f>(G47*N47)*10</f>
        <v>1095</v>
      </c>
      <c r="P47">
        <f t="shared" si="24"/>
        <v>2195</v>
      </c>
      <c r="Q47" s="8">
        <f t="shared" si="25"/>
        <v>2075.6477538754098</v>
      </c>
      <c r="R47" s="8">
        <f t="shared" si="23"/>
        <v>2.0756477538754097</v>
      </c>
      <c r="S47" s="8"/>
      <c r="T47" s="8"/>
      <c r="U47" s="8"/>
      <c r="V47" s="8"/>
      <c r="W47" s="8"/>
      <c r="X47" s="8"/>
      <c r="Y47" s="8"/>
      <c r="Z47">
        <v>50</v>
      </c>
      <c r="AA47">
        <v>0.4</v>
      </c>
      <c r="AB47">
        <v>0</v>
      </c>
      <c r="AC47">
        <v>925</v>
      </c>
      <c r="AD47" s="22">
        <f t="shared" si="20"/>
        <v>72.300000000000011</v>
      </c>
    </row>
    <row r="48" spans="1:30" x14ac:dyDescent="0.2">
      <c r="A48" s="16">
        <v>44501</v>
      </c>
      <c r="B48">
        <v>16</v>
      </c>
      <c r="C48">
        <v>24.2</v>
      </c>
      <c r="D48">
        <v>767.31</v>
      </c>
      <c r="E48">
        <v>1233.2</v>
      </c>
      <c r="F48">
        <v>1238.4000000000001</v>
      </c>
      <c r="G48">
        <f t="shared" si="21"/>
        <v>5.2000000000000455</v>
      </c>
      <c r="H48">
        <f t="shared" si="18"/>
        <v>2.6000000000000227</v>
      </c>
      <c r="I48">
        <f t="shared" si="22"/>
        <v>32.400000000000091</v>
      </c>
      <c r="J48">
        <f t="shared" si="26"/>
        <v>32400.000000000091</v>
      </c>
      <c r="K48" s="8">
        <f t="shared" si="27"/>
        <v>30049.381548414589</v>
      </c>
      <c r="L48" s="8">
        <f t="shared" si="28"/>
        <v>30.049381548414591</v>
      </c>
      <c r="M48" s="8"/>
      <c r="N48">
        <v>22.6</v>
      </c>
      <c r="O48">
        <f t="shared" ref="O48:O62" si="29">(G48*N48)*10</f>
        <v>1175.2000000000103</v>
      </c>
      <c r="P48">
        <f t="shared" si="24"/>
        <v>3370.2000000000103</v>
      </c>
      <c r="Q48" s="8">
        <f t="shared" si="25"/>
        <v>3125.6921510637926</v>
      </c>
      <c r="R48" s="8">
        <f t="shared" si="23"/>
        <v>3.1256921510637925</v>
      </c>
      <c r="S48" s="8"/>
      <c r="T48" s="8"/>
      <c r="U48" s="8"/>
      <c r="V48" s="8"/>
      <c r="W48" s="8"/>
      <c r="X48" s="8"/>
      <c r="Y48" s="8"/>
      <c r="Z48">
        <v>50.3</v>
      </c>
      <c r="AA48">
        <v>0.3</v>
      </c>
      <c r="AB48">
        <v>0</v>
      </c>
      <c r="AC48">
        <v>1105</v>
      </c>
      <c r="AD48" s="22">
        <f t="shared" si="20"/>
        <v>73.2</v>
      </c>
    </row>
    <row r="49" spans="1:30" x14ac:dyDescent="0.2">
      <c r="A49" s="16">
        <v>44503</v>
      </c>
      <c r="B49">
        <v>18</v>
      </c>
      <c r="C49">
        <v>20.5</v>
      </c>
      <c r="D49">
        <v>769.56</v>
      </c>
      <c r="E49">
        <v>1238.4000000000001</v>
      </c>
      <c r="F49">
        <v>1243.5999999999999</v>
      </c>
      <c r="G49">
        <f t="shared" si="21"/>
        <v>5.1999999999998181</v>
      </c>
      <c r="H49">
        <f t="shared" si="18"/>
        <v>2.5999999999999091</v>
      </c>
      <c r="I49">
        <f t="shared" si="22"/>
        <v>42.799999999999727</v>
      </c>
      <c r="J49">
        <f t="shared" si="26"/>
        <v>42799.999999999724</v>
      </c>
      <c r="K49" s="8">
        <f t="shared" si="27"/>
        <v>40312.883396811194</v>
      </c>
      <c r="L49" s="8">
        <f t="shared" si="28"/>
        <v>40.312883396811195</v>
      </c>
      <c r="M49" s="8"/>
      <c r="N49">
        <v>24.4</v>
      </c>
      <c r="O49">
        <f t="shared" si="29"/>
        <v>1268.7999999999554</v>
      </c>
      <c r="P49">
        <f t="shared" si="24"/>
        <v>4638.9999999999654</v>
      </c>
      <c r="Q49" s="8">
        <f t="shared" si="25"/>
        <v>4369.4267775188537</v>
      </c>
      <c r="R49" s="8">
        <f t="shared" si="23"/>
        <v>4.3694267775188536</v>
      </c>
      <c r="S49" s="8"/>
      <c r="T49" s="8"/>
      <c r="U49" s="8"/>
      <c r="V49" s="8"/>
      <c r="W49" s="8"/>
      <c r="X49" s="8"/>
      <c r="Y49" s="8"/>
      <c r="Z49">
        <v>47.4</v>
      </c>
      <c r="AA49">
        <v>0.1</v>
      </c>
      <c r="AB49">
        <v>0</v>
      </c>
      <c r="AC49">
        <v>1417</v>
      </c>
      <c r="AD49" s="22">
        <f t="shared" si="20"/>
        <v>71.899999999999991</v>
      </c>
    </row>
    <row r="50" spans="1:30" x14ac:dyDescent="0.2">
      <c r="A50" s="16">
        <v>44505</v>
      </c>
      <c r="B50">
        <v>20</v>
      </c>
      <c r="C50">
        <v>18</v>
      </c>
      <c r="D50">
        <v>768.06</v>
      </c>
      <c r="E50">
        <v>1243.5999999999999</v>
      </c>
      <c r="F50">
        <v>1248.5999999999999</v>
      </c>
      <c r="G50">
        <f t="shared" si="21"/>
        <v>5</v>
      </c>
      <c r="H50">
        <f t="shared" si="18"/>
        <v>2.5</v>
      </c>
      <c r="I50">
        <f t="shared" si="22"/>
        <v>52.799999999999727</v>
      </c>
      <c r="J50">
        <f t="shared" si="26"/>
        <v>52799.999999999724</v>
      </c>
      <c r="K50" s="8">
        <f t="shared" si="27"/>
        <v>50061.042414381904</v>
      </c>
      <c r="L50" s="8">
        <f t="shared" si="28"/>
        <v>50.061042414381902</v>
      </c>
      <c r="M50" s="8"/>
      <c r="N50">
        <v>26.6</v>
      </c>
      <c r="O50">
        <f t="shared" si="29"/>
        <v>1330</v>
      </c>
      <c r="P50">
        <f t="shared" si="24"/>
        <v>5968.9999999999654</v>
      </c>
      <c r="Q50" s="8">
        <f t="shared" si="25"/>
        <v>5659.3629199137395</v>
      </c>
      <c r="R50" s="8">
        <f t="shared" si="23"/>
        <v>5.6593629199137396</v>
      </c>
      <c r="S50" s="8"/>
      <c r="T50" s="8"/>
      <c r="U50" s="8"/>
      <c r="V50" s="8"/>
      <c r="W50" s="8"/>
      <c r="X50" s="8"/>
      <c r="Y50" s="8"/>
      <c r="Z50">
        <v>43.6</v>
      </c>
      <c r="AA50">
        <v>0.2</v>
      </c>
      <c r="AB50">
        <v>0</v>
      </c>
      <c r="AC50">
        <v>1782</v>
      </c>
      <c r="AD50" s="22">
        <f t="shared" si="20"/>
        <v>70.400000000000006</v>
      </c>
    </row>
    <row r="51" spans="1:30" x14ac:dyDescent="0.2">
      <c r="A51" s="16">
        <v>44508</v>
      </c>
      <c r="B51">
        <v>23</v>
      </c>
      <c r="C51">
        <v>19</v>
      </c>
      <c r="D51">
        <v>768.06</v>
      </c>
      <c r="E51">
        <v>1248.5999999999999</v>
      </c>
      <c r="F51">
        <v>1253.5</v>
      </c>
      <c r="G51">
        <f t="shared" si="21"/>
        <v>4.9000000000000909</v>
      </c>
      <c r="H51">
        <f t="shared" si="18"/>
        <v>2.4500000000000455</v>
      </c>
      <c r="I51">
        <f t="shared" si="22"/>
        <v>62.599999999999909</v>
      </c>
      <c r="J51">
        <f t="shared" si="26"/>
        <v>62599.999999999913</v>
      </c>
      <c r="K51" s="8">
        <f t="shared" si="27"/>
        <v>59149.517062251645</v>
      </c>
      <c r="L51" s="8">
        <f t="shared" si="28"/>
        <v>59.149517062251647</v>
      </c>
      <c r="M51" s="8"/>
      <c r="N51">
        <v>30.1</v>
      </c>
      <c r="O51">
        <f t="shared" si="29"/>
        <v>1474.9000000000274</v>
      </c>
      <c r="P51">
        <f t="shared" si="24"/>
        <v>7443.8999999999924</v>
      </c>
      <c r="Q51" s="8">
        <f t="shared" si="25"/>
        <v>7033.5956878545549</v>
      </c>
      <c r="R51" s="8">
        <f>(Q51/1000)</f>
        <v>7.0335956878545547</v>
      </c>
      <c r="S51" s="8"/>
      <c r="T51" s="8"/>
      <c r="U51" s="8"/>
      <c r="V51" s="8"/>
      <c r="W51" s="8"/>
      <c r="X51" s="8"/>
      <c r="Y51" s="8"/>
      <c r="Z51">
        <v>43.4</v>
      </c>
      <c r="AA51">
        <v>0.2</v>
      </c>
      <c r="AB51">
        <v>0</v>
      </c>
      <c r="AC51">
        <v>1364</v>
      </c>
      <c r="AD51" s="22">
        <f t="shared" si="20"/>
        <v>73.7</v>
      </c>
    </row>
    <row r="52" spans="1:30" x14ac:dyDescent="0.2">
      <c r="A52" s="16">
        <v>44510</v>
      </c>
      <c r="B52">
        <v>25</v>
      </c>
      <c r="C52">
        <v>23</v>
      </c>
      <c r="D52">
        <v>768.06</v>
      </c>
      <c r="E52">
        <v>1253.5</v>
      </c>
      <c r="F52">
        <v>1257.9000000000001</v>
      </c>
      <c r="G52">
        <f t="shared" si="21"/>
        <v>4.4000000000000909</v>
      </c>
      <c r="H52">
        <f t="shared" si="18"/>
        <v>2.2000000000000455</v>
      </c>
      <c r="I52">
        <f t="shared" si="22"/>
        <v>71.400000000000091</v>
      </c>
      <c r="J52">
        <f t="shared" si="26"/>
        <v>71400.000000000087</v>
      </c>
      <c r="K52" s="8">
        <f t="shared" si="27"/>
        <v>66553.244953215471</v>
      </c>
      <c r="L52" s="8">
        <f t="shared" si="28"/>
        <v>66.553244953215469</v>
      </c>
      <c r="M52" s="8"/>
      <c r="N52">
        <v>31.7</v>
      </c>
      <c r="O52">
        <f t="shared" si="29"/>
        <v>1394.8000000000288</v>
      </c>
      <c r="P52">
        <f t="shared" si="24"/>
        <v>8838.7000000000207</v>
      </c>
      <c r="Q52" s="8">
        <f t="shared" si="25"/>
        <v>8238.7138118765561</v>
      </c>
      <c r="R52" s="8">
        <f t="shared" si="23"/>
        <v>8.2387138118765559</v>
      </c>
      <c r="S52" s="8"/>
      <c r="T52" s="8"/>
      <c r="U52" s="8"/>
      <c r="V52" s="8"/>
      <c r="W52" s="8"/>
      <c r="X52" s="8"/>
      <c r="Y52" s="8"/>
      <c r="Z52">
        <v>43.2</v>
      </c>
      <c r="AA52">
        <v>0.2</v>
      </c>
      <c r="AB52">
        <v>0</v>
      </c>
      <c r="AC52">
        <v>1364</v>
      </c>
      <c r="AD52" s="22">
        <f t="shared" si="20"/>
        <v>75.100000000000009</v>
      </c>
    </row>
    <row r="53" spans="1:30" x14ac:dyDescent="0.2">
      <c r="A53" s="16">
        <v>44512</v>
      </c>
      <c r="B53">
        <v>27</v>
      </c>
      <c r="C53">
        <v>19</v>
      </c>
      <c r="D53">
        <v>768.06</v>
      </c>
      <c r="E53">
        <v>1257.9000000000001</v>
      </c>
      <c r="F53">
        <v>1262</v>
      </c>
      <c r="G53">
        <f t="shared" si="21"/>
        <v>4.0999999999999091</v>
      </c>
      <c r="H53">
        <f t="shared" si="18"/>
        <v>2.0499999999999545</v>
      </c>
      <c r="I53">
        <f t="shared" si="22"/>
        <v>79.599999999999909</v>
      </c>
      <c r="J53">
        <f t="shared" si="26"/>
        <v>79599.999999999913</v>
      </c>
      <c r="K53" s="8">
        <f t="shared" si="27"/>
        <v>75212.484954556421</v>
      </c>
      <c r="L53" s="8">
        <f t="shared" si="28"/>
        <v>75.212484954556416</v>
      </c>
      <c r="M53" s="8"/>
      <c r="N53">
        <v>34.299999999999997</v>
      </c>
      <c r="O53">
        <f t="shared" si="29"/>
        <v>1406.2999999999688</v>
      </c>
      <c r="P53">
        <f t="shared" si="24"/>
        <v>10244.999999999989</v>
      </c>
      <c r="Q53" s="8">
        <f t="shared" si="25"/>
        <v>9680.3003562742524</v>
      </c>
      <c r="R53" s="8">
        <f t="shared" si="23"/>
        <v>9.6803003562742518</v>
      </c>
      <c r="S53" s="8"/>
      <c r="T53" s="8"/>
      <c r="U53" s="8"/>
      <c r="V53" s="8"/>
      <c r="W53" s="8"/>
      <c r="X53" s="8"/>
      <c r="Y53" s="8"/>
      <c r="Z53">
        <v>37.700000000000003</v>
      </c>
      <c r="AA53">
        <v>2</v>
      </c>
      <c r="AB53">
        <v>0</v>
      </c>
      <c r="AC53">
        <v>781</v>
      </c>
      <c r="AD53" s="22">
        <f t="shared" si="20"/>
        <v>74</v>
      </c>
    </row>
    <row r="54" spans="1:30" x14ac:dyDescent="0.2">
      <c r="A54" s="16">
        <v>44516</v>
      </c>
      <c r="B54">
        <v>31</v>
      </c>
      <c r="C54">
        <v>18</v>
      </c>
      <c r="D54">
        <v>768.06</v>
      </c>
      <c r="E54">
        <v>1262</v>
      </c>
      <c r="F54">
        <v>1266.2</v>
      </c>
      <c r="G54">
        <f t="shared" si="21"/>
        <v>4.2000000000000455</v>
      </c>
      <c r="H54">
        <f t="shared" si="18"/>
        <v>2.1000000000000227</v>
      </c>
      <c r="I54">
        <f t="shared" si="22"/>
        <v>88</v>
      </c>
      <c r="J54">
        <f t="shared" si="26"/>
        <v>88000</v>
      </c>
      <c r="K54" s="8">
        <f t="shared" si="27"/>
        <v>83435.070690636945</v>
      </c>
      <c r="L54" s="8">
        <f t="shared" si="28"/>
        <v>83.435070690636948</v>
      </c>
      <c r="M54" s="8"/>
      <c r="N54">
        <v>38.6</v>
      </c>
      <c r="O54">
        <f t="shared" si="29"/>
        <v>1621.2000000000176</v>
      </c>
      <c r="P54">
        <f t="shared" si="24"/>
        <v>11866.200000000006</v>
      </c>
      <c r="Q54" s="8">
        <f t="shared" si="25"/>
        <v>11250.650407150417</v>
      </c>
      <c r="R54" s="8">
        <f t="shared" si="23"/>
        <v>11.250650407150417</v>
      </c>
      <c r="S54" s="8"/>
      <c r="T54" s="8"/>
      <c r="U54" s="8"/>
      <c r="V54" s="8"/>
      <c r="W54" s="8"/>
      <c r="X54" s="8"/>
      <c r="Y54" s="8"/>
      <c r="Z54">
        <v>29.7</v>
      </c>
      <c r="AA54">
        <v>2.2000000000000002</v>
      </c>
      <c r="AB54">
        <v>7.5</v>
      </c>
      <c r="AC54">
        <v>458</v>
      </c>
      <c r="AD54" s="22">
        <f t="shared" si="20"/>
        <v>78</v>
      </c>
    </row>
    <row r="55" spans="1:30" x14ac:dyDescent="0.2">
      <c r="A55" s="16">
        <v>44518</v>
      </c>
      <c r="B55">
        <v>33</v>
      </c>
      <c r="C55">
        <v>19</v>
      </c>
      <c r="D55">
        <v>768.06</v>
      </c>
      <c r="E55">
        <v>1266.2</v>
      </c>
      <c r="F55">
        <v>1270.5</v>
      </c>
      <c r="G55">
        <f t="shared" si="21"/>
        <v>4.2999999999999545</v>
      </c>
      <c r="H55">
        <f t="shared" si="18"/>
        <v>2.1499999999999773</v>
      </c>
      <c r="I55">
        <f t="shared" si="22"/>
        <v>96.599999999999909</v>
      </c>
      <c r="J55">
        <f t="shared" si="26"/>
        <v>96599.999999999913</v>
      </c>
      <c r="K55" s="8">
        <f t="shared" si="27"/>
        <v>91275.452846861197</v>
      </c>
      <c r="L55" s="8">
        <f t="shared" si="28"/>
        <v>91.275452846861199</v>
      </c>
      <c r="M55" s="8"/>
      <c r="N55">
        <v>38.200000000000003</v>
      </c>
      <c r="O55">
        <f t="shared" si="29"/>
        <v>1642.5999999999829</v>
      </c>
      <c r="P55">
        <f t="shared" si="24"/>
        <v>13508.799999999988</v>
      </c>
      <c r="Q55" s="8">
        <f t="shared" si="25"/>
        <v>12764.201215503919</v>
      </c>
      <c r="R55" s="8">
        <f t="shared" si="23"/>
        <v>12.764201215503919</v>
      </c>
      <c r="S55" s="8"/>
      <c r="T55" s="8"/>
      <c r="U55" s="8"/>
      <c r="V55" s="8"/>
      <c r="W55" s="8"/>
      <c r="X55" s="8"/>
      <c r="Y55" s="8"/>
      <c r="Z55">
        <v>26.8</v>
      </c>
      <c r="AA55">
        <v>0.4</v>
      </c>
      <c r="AB55">
        <v>8</v>
      </c>
      <c r="AC55">
        <v>335</v>
      </c>
      <c r="AD55" s="22">
        <f t="shared" si="20"/>
        <v>73.400000000000006</v>
      </c>
    </row>
    <row r="56" spans="1:30" x14ac:dyDescent="0.2">
      <c r="A56" s="16">
        <v>44522</v>
      </c>
      <c r="B56">
        <v>37</v>
      </c>
      <c r="C56">
        <v>20</v>
      </c>
      <c r="D56">
        <v>768.06</v>
      </c>
      <c r="E56">
        <v>1270.5</v>
      </c>
      <c r="F56">
        <v>1274.5999999999999</v>
      </c>
      <c r="G56">
        <f t="shared" si="21"/>
        <v>4.0999999999999091</v>
      </c>
      <c r="H56">
        <f t="shared" si="18"/>
        <v>2.0499999999999545</v>
      </c>
      <c r="I56">
        <f t="shared" si="22"/>
        <v>104.79999999999973</v>
      </c>
      <c r="J56">
        <f t="shared" si="26"/>
        <v>104799.99999999972</v>
      </c>
      <c r="K56" s="8">
        <f t="shared" si="27"/>
        <v>98685.681513864562</v>
      </c>
      <c r="L56" s="8">
        <f t="shared" si="28"/>
        <v>98.685681513864566</v>
      </c>
      <c r="M56" s="8"/>
      <c r="N56">
        <v>40.1</v>
      </c>
      <c r="O56">
        <f t="shared" si="29"/>
        <v>1644.0999999999635</v>
      </c>
      <c r="P56">
        <f t="shared" si="24"/>
        <v>15152.899999999952</v>
      </c>
      <c r="Q56" s="8">
        <f t="shared" si="25"/>
        <v>14268.838391330512</v>
      </c>
      <c r="R56" s="8">
        <f t="shared" si="23"/>
        <v>14.268838391330512</v>
      </c>
      <c r="S56" s="8"/>
      <c r="T56" s="8"/>
      <c r="U56" s="8"/>
      <c r="V56" s="8"/>
      <c r="W56" s="8"/>
      <c r="X56" s="8"/>
      <c r="Y56" s="8"/>
      <c r="Z56">
        <v>26.1</v>
      </c>
      <c r="AA56">
        <v>3.4</v>
      </c>
      <c r="AB56">
        <v>17.600000000000001</v>
      </c>
      <c r="AC56">
        <v>211</v>
      </c>
      <c r="AD56" s="22">
        <f t="shared" si="20"/>
        <v>87.200000000000017</v>
      </c>
    </row>
    <row r="57" spans="1:30" x14ac:dyDescent="0.2">
      <c r="A57" s="16">
        <v>44524</v>
      </c>
      <c r="B57">
        <v>39</v>
      </c>
      <c r="C57">
        <v>20</v>
      </c>
      <c r="D57">
        <v>768.06</v>
      </c>
      <c r="E57">
        <v>1274.5999999999999</v>
      </c>
      <c r="F57">
        <v>1278.5</v>
      </c>
      <c r="G57">
        <f t="shared" si="21"/>
        <v>3.9000000000000909</v>
      </c>
      <c r="H57">
        <f t="shared" si="18"/>
        <v>1.9500000000000455</v>
      </c>
      <c r="I57">
        <f t="shared" si="22"/>
        <v>112.59999999999991</v>
      </c>
      <c r="J57">
        <f t="shared" si="26"/>
        <v>112599.99999999991</v>
      </c>
      <c r="K57" s="8">
        <f t="shared" si="27"/>
        <v>106030.60819142338</v>
      </c>
      <c r="L57" s="8">
        <f t="shared" si="28"/>
        <v>106.03060819142338</v>
      </c>
      <c r="M57" s="8"/>
      <c r="N57">
        <v>38.1</v>
      </c>
      <c r="O57">
        <f t="shared" si="29"/>
        <v>1485.9000000000347</v>
      </c>
      <c r="P57">
        <f t="shared" si="24"/>
        <v>16638.799999999988</v>
      </c>
      <c r="Q57" s="8">
        <f t="shared" si="25"/>
        <v>15668.046923405467</v>
      </c>
      <c r="R57" s="8">
        <f t="shared" si="23"/>
        <v>15.668046923405468</v>
      </c>
      <c r="S57" s="8"/>
      <c r="T57" s="8"/>
      <c r="U57" s="8"/>
      <c r="V57" s="8"/>
      <c r="W57" s="8"/>
      <c r="X57" s="8"/>
      <c r="Y57" s="8"/>
      <c r="AD57" s="22">
        <f t="shared" si="20"/>
        <v>38.1</v>
      </c>
    </row>
    <row r="58" spans="1:30" x14ac:dyDescent="0.2">
      <c r="A58" s="16">
        <v>44526</v>
      </c>
      <c r="B58">
        <v>41</v>
      </c>
      <c r="C58">
        <v>20</v>
      </c>
      <c r="D58">
        <v>768.06</v>
      </c>
      <c r="E58">
        <v>1278.5</v>
      </c>
      <c r="F58">
        <v>1282</v>
      </c>
      <c r="G58">
        <f t="shared" si="21"/>
        <v>3.5</v>
      </c>
      <c r="H58">
        <f t="shared" si="18"/>
        <v>1.75</v>
      </c>
      <c r="I58">
        <f t="shared" si="22"/>
        <v>119.59999999999991</v>
      </c>
      <c r="J58">
        <f t="shared" si="26"/>
        <v>119599.99999999991</v>
      </c>
      <c r="K58" s="8">
        <f t="shared" si="27"/>
        <v>112622.20905589907</v>
      </c>
      <c r="L58" s="8">
        <f t="shared" si="28"/>
        <v>112.62220905589908</v>
      </c>
      <c r="M58" s="8"/>
      <c r="N58">
        <v>37.9</v>
      </c>
      <c r="O58">
        <f t="shared" si="29"/>
        <v>1326.5</v>
      </c>
      <c r="P58">
        <f t="shared" si="24"/>
        <v>17965.299999999988</v>
      </c>
      <c r="Q58" s="8">
        <f t="shared" si="25"/>
        <v>16917.155287223613</v>
      </c>
      <c r="R58" s="8">
        <f t="shared" si="23"/>
        <v>16.917155287223615</v>
      </c>
      <c r="S58" s="8"/>
      <c r="T58" s="8"/>
      <c r="U58" s="8"/>
      <c r="V58" s="8"/>
      <c r="W58" s="8"/>
      <c r="X58" s="8"/>
      <c r="Y58" s="8"/>
      <c r="Z58">
        <v>29.8</v>
      </c>
      <c r="AA58">
        <v>0.2</v>
      </c>
      <c r="AB58">
        <v>26.8</v>
      </c>
      <c r="AC58">
        <v>528</v>
      </c>
      <c r="AD58" s="22">
        <f t="shared" si="20"/>
        <v>94.7</v>
      </c>
    </row>
    <row r="59" spans="1:30" x14ac:dyDescent="0.2">
      <c r="A59" s="16">
        <v>44529</v>
      </c>
      <c r="B59">
        <v>44</v>
      </c>
      <c r="C59">
        <v>17</v>
      </c>
      <c r="D59">
        <v>768.06</v>
      </c>
      <c r="E59">
        <v>1282</v>
      </c>
      <c r="F59">
        <v>1285.0999999999999</v>
      </c>
      <c r="G59">
        <f t="shared" si="21"/>
        <v>3.0999999999999091</v>
      </c>
      <c r="H59">
        <f t="shared" si="18"/>
        <v>1.5499999999999545</v>
      </c>
      <c r="I59">
        <f t="shared" si="22"/>
        <v>125.79999999999973</v>
      </c>
      <c r="J59">
        <f t="shared" si="26"/>
        <v>125799.99999999972</v>
      </c>
      <c r="K59" s="8">
        <f t="shared" si="27"/>
        <v>119685.3038637</v>
      </c>
      <c r="L59" s="8">
        <f t="shared" si="28"/>
        <v>119.6853038637</v>
      </c>
      <c r="M59" s="8"/>
      <c r="N59">
        <v>36.1</v>
      </c>
      <c r="O59">
        <f>(G59*N59)*10</f>
        <v>1119.0999999999672</v>
      </c>
      <c r="P59">
        <f t="shared" si="24"/>
        <v>19084.399999999954</v>
      </c>
      <c r="Q59" s="8">
        <f t="shared" si="25"/>
        <v>18156.774348619998</v>
      </c>
      <c r="R59" s="8">
        <f t="shared" si="23"/>
        <v>18.156774348619997</v>
      </c>
      <c r="S59" s="8"/>
      <c r="T59" s="8"/>
      <c r="U59" s="8"/>
      <c r="V59" s="8"/>
      <c r="W59" s="8"/>
      <c r="X59" s="8"/>
      <c r="Y59" s="8"/>
      <c r="Z59">
        <v>29.8</v>
      </c>
      <c r="AA59">
        <v>0.2</v>
      </c>
      <c r="AB59">
        <v>28.1</v>
      </c>
      <c r="AC59">
        <v>525</v>
      </c>
      <c r="AD59" s="22">
        <f t="shared" si="20"/>
        <v>94.200000000000017</v>
      </c>
    </row>
    <row r="60" spans="1:30" x14ac:dyDescent="0.2">
      <c r="A60" s="16">
        <v>44531</v>
      </c>
      <c r="B60">
        <v>46</v>
      </c>
      <c r="C60">
        <v>19</v>
      </c>
      <c r="D60">
        <v>768.06</v>
      </c>
      <c r="E60">
        <v>1285.0999999999999</v>
      </c>
      <c r="F60">
        <v>1287.4000000000001</v>
      </c>
      <c r="G60">
        <f t="shared" si="21"/>
        <v>2.3000000000001819</v>
      </c>
      <c r="H60">
        <f t="shared" si="18"/>
        <v>1.1500000000000909</v>
      </c>
      <c r="I60">
        <f t="shared" si="22"/>
        <v>130.40000000000009</v>
      </c>
      <c r="J60">
        <f t="shared" si="26"/>
        <v>130400.00000000009</v>
      </c>
      <c r="K60" s="8">
        <f t="shared" si="27"/>
        <v>123212.41253862029</v>
      </c>
      <c r="L60" s="8">
        <f t="shared" si="28"/>
        <v>123.2124125386203</v>
      </c>
      <c r="M60" s="8"/>
      <c r="N60">
        <v>31.2</v>
      </c>
      <c r="O60">
        <f t="shared" si="29"/>
        <v>717.60000000005675</v>
      </c>
      <c r="P60">
        <f t="shared" si="24"/>
        <v>19802.000000000011</v>
      </c>
      <c r="Q60" s="8">
        <f t="shared" si="25"/>
        <v>18710.522953142321</v>
      </c>
      <c r="R60" s="8">
        <f t="shared" si="23"/>
        <v>18.71052295314232</v>
      </c>
      <c r="S60" s="8"/>
      <c r="T60" s="8"/>
      <c r="U60" s="8"/>
      <c r="V60" s="8"/>
      <c r="W60" s="8"/>
      <c r="X60" s="8"/>
      <c r="Y60" s="8"/>
      <c r="Z60">
        <v>30.2</v>
      </c>
      <c r="AA60">
        <v>0.1</v>
      </c>
      <c r="AB60">
        <v>31</v>
      </c>
      <c r="AC60">
        <v>584</v>
      </c>
      <c r="AD60" s="22">
        <f t="shared" si="20"/>
        <v>92.5</v>
      </c>
    </row>
    <row r="61" spans="1:30" x14ac:dyDescent="0.2">
      <c r="A61" s="16">
        <v>44533</v>
      </c>
      <c r="B61">
        <v>48</v>
      </c>
      <c r="C61">
        <v>20</v>
      </c>
      <c r="D61">
        <v>768.06</v>
      </c>
      <c r="E61">
        <v>1287.4000000000001</v>
      </c>
      <c r="F61">
        <v>1288.9000000000001</v>
      </c>
      <c r="G61">
        <f t="shared" si="21"/>
        <v>1.5</v>
      </c>
      <c r="H61">
        <f t="shared" si="18"/>
        <v>0.75</v>
      </c>
      <c r="I61">
        <f t="shared" si="22"/>
        <v>133.40000000000009</v>
      </c>
      <c r="J61">
        <f t="shared" si="26"/>
        <v>133400.00000000009</v>
      </c>
      <c r="K61" s="8">
        <f t="shared" si="27"/>
        <v>125617.07933157992</v>
      </c>
      <c r="L61" s="8">
        <f t="shared" si="28"/>
        <v>125.61707933157993</v>
      </c>
      <c r="M61" s="8"/>
      <c r="N61">
        <v>28.2</v>
      </c>
      <c r="O61">
        <f t="shared" si="29"/>
        <v>423</v>
      </c>
      <c r="P61">
        <f t="shared" si="24"/>
        <v>20225.000000000011</v>
      </c>
      <c r="Q61" s="8">
        <f t="shared" si="25"/>
        <v>19045.018212003029</v>
      </c>
      <c r="R61" s="8">
        <f t="shared" si="23"/>
        <v>19.045018212003029</v>
      </c>
      <c r="S61" s="8"/>
      <c r="T61" s="8"/>
      <c r="U61" s="8"/>
      <c r="V61" s="8"/>
      <c r="W61" s="8"/>
      <c r="X61" s="8"/>
      <c r="Y61" s="8"/>
      <c r="Z61">
        <v>30.6</v>
      </c>
      <c r="AA61">
        <v>0.2</v>
      </c>
      <c r="AB61">
        <v>39.200000000000003</v>
      </c>
      <c r="AC61">
        <v>612</v>
      </c>
      <c r="AD61" s="22">
        <f t="shared" si="20"/>
        <v>98.2</v>
      </c>
    </row>
    <row r="62" spans="1:30" x14ac:dyDescent="0.2">
      <c r="A62" s="16">
        <v>44535</v>
      </c>
      <c r="B62">
        <v>51</v>
      </c>
      <c r="C62">
        <v>19</v>
      </c>
      <c r="D62">
        <v>768.06</v>
      </c>
      <c r="E62">
        <v>1288.9000000000001</v>
      </c>
      <c r="F62">
        <v>1289.5999999999999</v>
      </c>
      <c r="G62">
        <f t="shared" si="21"/>
        <v>0.6999999999998181</v>
      </c>
      <c r="H62">
        <f t="shared" si="18"/>
        <v>0.34999999999990905</v>
      </c>
      <c r="I62">
        <f t="shared" si="22"/>
        <v>134.79999999999973</v>
      </c>
      <c r="J62">
        <f t="shared" si="26"/>
        <v>134799.99999999974</v>
      </c>
      <c r="K62" s="8">
        <f t="shared" si="27"/>
        <v>127369.88658133414</v>
      </c>
      <c r="L62" s="8">
        <f t="shared" si="28"/>
        <v>127.36988658133414</v>
      </c>
      <c r="M62" s="8"/>
      <c r="N62">
        <v>18.2</v>
      </c>
      <c r="O62">
        <f t="shared" si="29"/>
        <v>127.39999999996689</v>
      </c>
      <c r="P62">
        <f t="shared" si="24"/>
        <v>20352.39999999998</v>
      </c>
      <c r="Q62" s="8">
        <f t="shared" si="25"/>
        <v>19230.585160667266</v>
      </c>
      <c r="R62" s="8">
        <f t="shared" si="23"/>
        <v>19.230585160667268</v>
      </c>
      <c r="S62" s="8"/>
      <c r="T62" s="8"/>
      <c r="U62" s="8"/>
      <c r="V62" s="8"/>
      <c r="W62" s="8"/>
      <c r="X62" s="8"/>
      <c r="Y62" s="8"/>
      <c r="Z62">
        <v>30.6</v>
      </c>
      <c r="AA62">
        <v>0.2</v>
      </c>
      <c r="AB62">
        <v>39.200000000000003</v>
      </c>
      <c r="AC62">
        <v>612</v>
      </c>
      <c r="AD62" s="22">
        <f t="shared" si="20"/>
        <v>88.2</v>
      </c>
    </row>
    <row r="63" spans="1:30" x14ac:dyDescent="0.2">
      <c r="A63" s="16"/>
      <c r="K63" s="8"/>
      <c r="L63" s="8"/>
      <c r="M63" s="8"/>
      <c r="Q63" s="8"/>
      <c r="R63" s="8"/>
      <c r="S63" s="8"/>
      <c r="T63" s="8"/>
      <c r="U63" s="8"/>
      <c r="V63" s="8"/>
      <c r="W63" s="8"/>
      <c r="X63" s="8"/>
      <c r="Y63" s="8"/>
      <c r="Z63">
        <v>31.2</v>
      </c>
      <c r="AA63">
        <v>0.1</v>
      </c>
      <c r="AB63">
        <v>40.9</v>
      </c>
      <c r="AC63">
        <v>706</v>
      </c>
      <c r="AD63" s="22">
        <f t="shared" si="20"/>
        <v>72.2</v>
      </c>
    </row>
    <row r="64" spans="1:30" x14ac:dyDescent="0.2">
      <c r="A64" s="24"/>
      <c r="K64" s="8"/>
      <c r="L64" s="8"/>
      <c r="M64" s="8"/>
      <c r="Q64" s="8"/>
      <c r="R64" s="8"/>
      <c r="S64" s="8"/>
      <c r="T64" s="8"/>
      <c r="U64" s="8"/>
      <c r="V64" s="8"/>
      <c r="W64" s="8"/>
      <c r="X64" s="8"/>
      <c r="Y64" s="8"/>
      <c r="Z64">
        <v>31.5</v>
      </c>
      <c r="AA64">
        <v>0.2</v>
      </c>
      <c r="AB64">
        <v>39.799999999999997</v>
      </c>
      <c r="AC64">
        <v>670</v>
      </c>
      <c r="AD64" s="22">
        <f t="shared" si="20"/>
        <v>71.5</v>
      </c>
    </row>
    <row r="65" spans="1:30" x14ac:dyDescent="0.2">
      <c r="A65" s="16"/>
      <c r="K65" s="8"/>
      <c r="L65" s="8"/>
      <c r="M65" s="8"/>
      <c r="Q65" s="8"/>
      <c r="R65" s="8"/>
      <c r="S65" s="8"/>
      <c r="T65" s="8"/>
      <c r="U65" s="8"/>
      <c r="V65" s="8"/>
      <c r="W65" s="8"/>
      <c r="X65" s="8"/>
      <c r="Y65" s="8"/>
      <c r="Z65">
        <v>30.6</v>
      </c>
      <c r="AA65">
        <v>0.6</v>
      </c>
      <c r="AB65">
        <v>40.5</v>
      </c>
      <c r="AC65">
        <v>485</v>
      </c>
      <c r="AD65" s="22">
        <f t="shared" si="20"/>
        <v>71.7</v>
      </c>
    </row>
    <row r="66" spans="1:30" x14ac:dyDescent="0.2">
      <c r="A66" s="16"/>
      <c r="K66" s="8"/>
      <c r="L66" s="8"/>
      <c r="M66" s="8"/>
      <c r="Q66" s="8"/>
      <c r="R66" s="8"/>
      <c r="S66" s="8"/>
      <c r="T66" s="8"/>
      <c r="U66" s="8"/>
      <c r="V66" s="8"/>
      <c r="W66" s="8"/>
      <c r="X66" s="8"/>
      <c r="Y66" s="8"/>
      <c r="Z66">
        <v>30.5</v>
      </c>
      <c r="AA66">
        <v>0.5</v>
      </c>
      <c r="AB66">
        <v>43.2</v>
      </c>
      <c r="AC66">
        <v>451</v>
      </c>
      <c r="AD66" s="22">
        <f t="shared" si="20"/>
        <v>74.2</v>
      </c>
    </row>
    <row r="67" spans="1:30" x14ac:dyDescent="0.2">
      <c r="A67" s="16"/>
      <c r="K67" s="8"/>
      <c r="L67" s="8"/>
      <c r="M67" s="8"/>
      <c r="Q67" s="8"/>
      <c r="R67" s="8"/>
      <c r="S67" s="8"/>
      <c r="T67" s="8"/>
      <c r="U67" s="8"/>
      <c r="V67" s="8"/>
      <c r="W67" s="8"/>
      <c r="X67" s="8"/>
      <c r="Y67" s="8"/>
      <c r="Z67">
        <v>30.2</v>
      </c>
      <c r="AA67">
        <v>0.3</v>
      </c>
      <c r="AB67">
        <v>42.6</v>
      </c>
      <c r="AC67">
        <v>632</v>
      </c>
      <c r="AD67" s="22">
        <f t="shared" si="20"/>
        <v>73.099999999999994</v>
      </c>
    </row>
    <row r="68" spans="1:30" x14ac:dyDescent="0.2">
      <c r="A68" s="23"/>
      <c r="K68" s="8"/>
      <c r="L68" s="8"/>
      <c r="M68" s="8"/>
      <c r="Q68" s="8"/>
      <c r="R68" s="8"/>
      <c r="S68" s="8"/>
      <c r="T68" s="8"/>
      <c r="U68" s="8"/>
      <c r="V68" s="8"/>
      <c r="W68" s="8"/>
      <c r="X68" s="8"/>
      <c r="Y68" s="8"/>
      <c r="Z68">
        <v>30.2</v>
      </c>
      <c r="AA68">
        <v>0.3</v>
      </c>
      <c r="AB68">
        <v>42.6</v>
      </c>
      <c r="AC68">
        <v>632</v>
      </c>
      <c r="AD68" s="22">
        <f t="shared" si="20"/>
        <v>73.099999999999994</v>
      </c>
    </row>
    <row r="69" spans="1:30" x14ac:dyDescent="0.2">
      <c r="A69" s="23"/>
      <c r="K69" s="8"/>
      <c r="L69" s="8"/>
      <c r="M69" s="8"/>
      <c r="Q69" s="8"/>
      <c r="R69" s="8"/>
      <c r="S69" s="8"/>
      <c r="T69" s="8"/>
      <c r="U69" s="8"/>
      <c r="V69" s="8"/>
      <c r="W69" s="8"/>
      <c r="X69" s="8"/>
      <c r="Y69" s="8"/>
      <c r="Z69">
        <v>30.6</v>
      </c>
      <c r="AA69">
        <v>0.1</v>
      </c>
      <c r="AB69">
        <v>42.4</v>
      </c>
      <c r="AC69">
        <v>686</v>
      </c>
      <c r="AD69" s="22">
        <f t="shared" si="20"/>
        <v>73.099999999999994</v>
      </c>
    </row>
    <row r="70" spans="1:30" x14ac:dyDescent="0.2">
      <c r="A70" s="23"/>
      <c r="K70" s="8"/>
      <c r="L70" s="8"/>
      <c r="M70" s="8"/>
      <c r="Q70" s="8"/>
      <c r="R70" s="8"/>
      <c r="S70" s="8"/>
      <c r="T70" s="8"/>
      <c r="U70" s="8"/>
      <c r="V70" s="8"/>
      <c r="W70" s="8"/>
      <c r="X70" s="8"/>
      <c r="Y70" s="8"/>
      <c r="Z70">
        <v>30.3</v>
      </c>
      <c r="AA70">
        <v>0.2</v>
      </c>
      <c r="AB70">
        <v>40.9</v>
      </c>
      <c r="AC70">
        <v>707</v>
      </c>
      <c r="AD70" s="22">
        <f t="shared" si="20"/>
        <v>71.400000000000006</v>
      </c>
    </row>
    <row r="71" spans="1:30" x14ac:dyDescent="0.2">
      <c r="A71" s="23"/>
      <c r="K71" s="8"/>
      <c r="L71" s="8"/>
      <c r="M71" s="8"/>
      <c r="Q71" s="8"/>
      <c r="R71" s="8"/>
      <c r="S71" s="8"/>
      <c r="T71" s="8"/>
      <c r="U71" s="8"/>
      <c r="V71" s="8"/>
      <c r="W71" s="8"/>
      <c r="X71" s="8"/>
      <c r="Y71" s="8"/>
      <c r="Z71">
        <v>29.5</v>
      </c>
      <c r="AA71">
        <v>0.2</v>
      </c>
      <c r="AB71">
        <v>39.1</v>
      </c>
      <c r="AC71">
        <v>763</v>
      </c>
      <c r="AD71" s="22">
        <f t="shared" si="20"/>
        <v>68.8</v>
      </c>
    </row>
    <row r="72" spans="1:30" x14ac:dyDescent="0.2">
      <c r="A72" s="23"/>
      <c r="K72" s="8"/>
      <c r="L72" s="8"/>
      <c r="M72" s="8"/>
      <c r="Q72" s="8"/>
      <c r="R72" s="8"/>
      <c r="S72" s="8"/>
      <c r="T72" s="8"/>
      <c r="U72" s="8"/>
      <c r="V72" s="8"/>
      <c r="W72" s="8"/>
      <c r="X72" s="8"/>
      <c r="Y72" s="8"/>
    </row>
    <row r="73" spans="1:30" x14ac:dyDescent="0.2">
      <c r="A73" s="23"/>
      <c r="K73" s="8"/>
      <c r="L73" s="8"/>
      <c r="M73" s="8"/>
      <c r="Q73" s="8"/>
      <c r="R73" s="8"/>
      <c r="S73" s="8"/>
      <c r="T73" s="8"/>
      <c r="U73" s="8"/>
      <c r="V73" s="8"/>
      <c r="W73" s="8"/>
      <c r="X73" s="8"/>
      <c r="Y73" s="8"/>
    </row>
    <row r="74" spans="1:30" x14ac:dyDescent="0.2">
      <c r="A74" s="23"/>
      <c r="K74" s="8"/>
      <c r="L74" s="8"/>
      <c r="M74" s="8"/>
      <c r="Q74" s="8"/>
      <c r="R74" s="8"/>
      <c r="S74" s="8"/>
      <c r="T74" s="8"/>
      <c r="U74" s="8"/>
      <c r="V74" s="8"/>
      <c r="W74" s="8"/>
      <c r="X74" s="8"/>
      <c r="Y74" s="8"/>
    </row>
    <row r="75" spans="1:30" x14ac:dyDescent="0.2">
      <c r="A75" s="23"/>
      <c r="K75" s="8"/>
      <c r="L75" s="8"/>
      <c r="M75" s="8"/>
      <c r="Q75" s="8"/>
      <c r="R75" s="8"/>
      <c r="S75" s="8"/>
      <c r="T75" s="8"/>
      <c r="U75" s="8"/>
      <c r="V75" s="8"/>
      <c r="W75" s="8"/>
      <c r="X75" s="8"/>
      <c r="Y75" s="8"/>
    </row>
    <row r="76" spans="1:30" x14ac:dyDescent="0.2">
      <c r="A76" s="23"/>
      <c r="K76" s="8"/>
      <c r="L76" s="8"/>
      <c r="M76" s="8"/>
      <c r="Q76" s="8"/>
      <c r="R76" s="8"/>
      <c r="S76" s="8"/>
      <c r="T76" s="8"/>
      <c r="U76" s="8"/>
      <c r="V76" s="8"/>
      <c r="W76" s="8"/>
      <c r="X76" s="8"/>
      <c r="Y76" s="8"/>
    </row>
    <row r="77" spans="1:30" x14ac:dyDescent="0.2">
      <c r="A77" s="23"/>
      <c r="K77" s="8"/>
      <c r="L77" s="8"/>
      <c r="M77" s="8"/>
      <c r="Q77" s="8"/>
      <c r="R77" s="8"/>
      <c r="S77" s="8"/>
      <c r="T77" s="8"/>
      <c r="U77" s="8"/>
      <c r="V77" s="8"/>
      <c r="W77" s="8"/>
      <c r="X77" s="8"/>
      <c r="Y77" s="8"/>
      <c r="AA77">
        <f>AVERAGE(N41:N104)</f>
        <v>24.922727272727276</v>
      </c>
    </row>
    <row r="78" spans="1:30" x14ac:dyDescent="0.2">
      <c r="A78" s="23"/>
      <c r="K78" s="8"/>
      <c r="L78" s="8"/>
      <c r="M78" s="8"/>
      <c r="Q78" s="8"/>
      <c r="R78" s="8"/>
      <c r="S78" s="8"/>
      <c r="T78" s="8"/>
      <c r="U78" s="8"/>
      <c r="V78" s="8"/>
      <c r="W78" s="8"/>
      <c r="X78" s="8"/>
      <c r="Y78" s="8"/>
    </row>
    <row r="79" spans="1:30" x14ac:dyDescent="0.2">
      <c r="A79" s="23"/>
      <c r="K79" s="8"/>
      <c r="L79" s="8"/>
      <c r="M79" s="8"/>
      <c r="Q79" s="8"/>
      <c r="R79" s="8"/>
      <c r="S79" s="8"/>
      <c r="T79" s="8"/>
      <c r="U79" s="8"/>
      <c r="V79" s="8"/>
      <c r="W79" s="8"/>
      <c r="X79" s="8"/>
      <c r="Y79" s="8"/>
    </row>
    <row r="80" spans="1:30" x14ac:dyDescent="0.2">
      <c r="A80" s="23"/>
      <c r="K80" s="8"/>
      <c r="L80" s="8"/>
      <c r="M80" s="8"/>
      <c r="Q80" s="8"/>
      <c r="R80" s="8"/>
      <c r="S80" s="8"/>
      <c r="T80" s="8"/>
      <c r="U80" s="8"/>
      <c r="V80" s="8"/>
      <c r="W80" s="8"/>
      <c r="X80" s="8"/>
      <c r="Y80" s="8"/>
    </row>
    <row r="81" spans="1:27" x14ac:dyDescent="0.2">
      <c r="A81" s="16"/>
      <c r="K81" s="8"/>
      <c r="L81" s="8"/>
      <c r="M81" s="8"/>
      <c r="Q81" s="8"/>
      <c r="R81" s="8"/>
      <c r="S81" s="8"/>
      <c r="T81" s="8"/>
      <c r="U81" s="8"/>
      <c r="V81" s="8"/>
      <c r="W81" s="8"/>
      <c r="X81" s="8"/>
      <c r="Y81" s="8"/>
    </row>
    <row r="82" spans="1:27" x14ac:dyDescent="0.2">
      <c r="A82" s="16"/>
      <c r="K82" s="8"/>
      <c r="L82" s="8"/>
      <c r="M82" s="8"/>
      <c r="Q82" s="8"/>
      <c r="R82" s="8"/>
      <c r="S82" s="8"/>
      <c r="T82" s="8"/>
      <c r="U82" s="8"/>
      <c r="V82" s="8"/>
      <c r="W82" s="8"/>
      <c r="X82" s="8"/>
      <c r="Y82" s="8"/>
    </row>
    <row r="83" spans="1:27" x14ac:dyDescent="0.2">
      <c r="A83" s="16"/>
      <c r="K83" s="8"/>
      <c r="L83" s="8"/>
      <c r="M83" s="8"/>
      <c r="Q83" s="8"/>
      <c r="R83" s="8"/>
      <c r="S83" s="8"/>
      <c r="T83" s="8"/>
      <c r="U83" s="8"/>
      <c r="V83" s="8"/>
      <c r="W83" s="8"/>
      <c r="X83" s="8"/>
      <c r="Y83" s="8"/>
      <c r="AA83">
        <f>AVERAGE(N41:N83)</f>
        <v>24.922727272727276</v>
      </c>
    </row>
    <row r="84" spans="1:27" x14ac:dyDescent="0.2">
      <c r="A84" s="16"/>
      <c r="K84" s="8"/>
      <c r="L84" s="8"/>
      <c r="M84" s="8"/>
      <c r="Q84" s="8"/>
      <c r="R84" s="8"/>
      <c r="S84" s="8"/>
      <c r="T84" s="8"/>
      <c r="U84" s="8"/>
      <c r="V84" s="8"/>
      <c r="W84" s="8"/>
      <c r="X84" s="8"/>
      <c r="Y84" s="8"/>
    </row>
    <row r="85" spans="1:27" x14ac:dyDescent="0.2">
      <c r="A85" s="16"/>
      <c r="K85" s="8"/>
      <c r="L85" s="8"/>
      <c r="M85" s="8"/>
      <c r="Q85" s="8"/>
      <c r="R85" s="8"/>
      <c r="S85" s="8"/>
      <c r="T85" s="8"/>
      <c r="U85" s="8"/>
      <c r="V85" s="8"/>
      <c r="W85" s="8"/>
      <c r="X85" s="8"/>
      <c r="Y85" s="8"/>
    </row>
    <row r="86" spans="1:27" x14ac:dyDescent="0.2">
      <c r="A86" s="16"/>
      <c r="K86" s="8"/>
      <c r="L86" s="8"/>
      <c r="M86" s="8"/>
      <c r="Q86" s="8"/>
      <c r="R86" s="8"/>
      <c r="S86" s="8"/>
      <c r="T86" s="8"/>
      <c r="U86" s="8"/>
      <c r="V86" s="8"/>
      <c r="W86" s="8"/>
      <c r="X86" s="8"/>
      <c r="Y86" s="8"/>
    </row>
    <row r="87" spans="1:27" x14ac:dyDescent="0.2">
      <c r="A87" s="16"/>
      <c r="K87" s="8"/>
      <c r="L87" s="8"/>
      <c r="M87" s="8"/>
      <c r="Q87" s="8"/>
      <c r="R87" s="8"/>
      <c r="S87" s="8"/>
      <c r="T87" s="8"/>
      <c r="U87" s="8"/>
      <c r="V87" s="8"/>
      <c r="W87" s="8"/>
      <c r="X87" s="8"/>
      <c r="Y87" s="8"/>
    </row>
    <row r="88" spans="1:27" x14ac:dyDescent="0.2">
      <c r="A88" s="16"/>
      <c r="K88" s="8"/>
      <c r="L88" s="8"/>
      <c r="M88" s="8"/>
      <c r="Q88" s="8"/>
      <c r="R88" s="8"/>
      <c r="S88" s="8"/>
      <c r="T88" s="8"/>
      <c r="U88" s="8"/>
      <c r="V88" s="8"/>
      <c r="W88" s="8"/>
      <c r="X88" s="8"/>
      <c r="Y88" s="8"/>
    </row>
    <row r="89" spans="1:27" x14ac:dyDescent="0.2">
      <c r="A89" s="16"/>
      <c r="K89" s="8"/>
      <c r="L89" s="8"/>
      <c r="M89" s="8"/>
      <c r="Q89" s="8"/>
      <c r="R89" s="8"/>
      <c r="S89" s="8"/>
      <c r="T89" s="8"/>
      <c r="U89" s="8"/>
      <c r="V89" s="8"/>
      <c r="W89" s="8"/>
      <c r="X89" s="8"/>
      <c r="Y89" s="8"/>
    </row>
    <row r="90" spans="1:27" x14ac:dyDescent="0.2">
      <c r="A90" s="16"/>
      <c r="K90" s="8"/>
      <c r="L90" s="8"/>
      <c r="M90" s="8"/>
      <c r="Q90" s="8"/>
      <c r="R90" s="8"/>
      <c r="S90" s="8"/>
      <c r="T90" s="8"/>
      <c r="U90" s="8"/>
      <c r="V90" s="8"/>
      <c r="W90" s="8"/>
      <c r="X90" s="8"/>
      <c r="Y90" s="8"/>
    </row>
    <row r="91" spans="1:27" x14ac:dyDescent="0.2">
      <c r="A91" s="16"/>
      <c r="K91" s="8"/>
      <c r="L91" s="8"/>
      <c r="M91" s="8"/>
      <c r="Q91" s="8"/>
      <c r="R91" s="8"/>
      <c r="S91" s="8"/>
      <c r="T91" s="8"/>
      <c r="U91" s="8"/>
      <c r="V91" s="8"/>
      <c r="W91" s="8"/>
      <c r="X91" s="8"/>
      <c r="Y91" s="8"/>
    </row>
    <row r="92" spans="1:27" x14ac:dyDescent="0.2">
      <c r="A92" s="16"/>
      <c r="K92" s="8"/>
      <c r="L92" s="8"/>
      <c r="M92" s="8"/>
      <c r="Q92" s="8"/>
      <c r="R92" s="8"/>
      <c r="S92" s="8"/>
      <c r="T92" s="8"/>
      <c r="U92" s="8"/>
      <c r="V92" s="8"/>
      <c r="W92" s="8"/>
      <c r="X92" s="8"/>
      <c r="Y92" s="8"/>
    </row>
    <row r="93" spans="1:27" x14ac:dyDescent="0.2">
      <c r="A93" s="16"/>
      <c r="K93" s="8"/>
      <c r="L93" s="8"/>
      <c r="M93" s="8"/>
      <c r="Q93" s="8"/>
      <c r="R93" s="8"/>
      <c r="S93" s="8"/>
      <c r="T93" s="8"/>
      <c r="U93" s="8"/>
      <c r="V93" s="8"/>
      <c r="W93" s="8"/>
      <c r="X93" s="8"/>
      <c r="Y93" s="8"/>
    </row>
    <row r="94" spans="1:27" x14ac:dyDescent="0.2">
      <c r="A94" s="16"/>
      <c r="K94" s="8"/>
      <c r="L94" s="8"/>
      <c r="M94" s="8"/>
      <c r="Q94" s="8"/>
      <c r="R94" s="8"/>
      <c r="S94" s="8"/>
      <c r="T94" s="8"/>
      <c r="U94" s="8"/>
      <c r="V94" s="8"/>
      <c r="W94" s="8"/>
      <c r="X94" s="8"/>
      <c r="Y94" s="8"/>
    </row>
    <row r="95" spans="1:27" x14ac:dyDescent="0.2">
      <c r="A95" s="16"/>
      <c r="K95" s="8"/>
      <c r="L95" s="8"/>
      <c r="M95" s="8"/>
      <c r="Q95" s="8"/>
      <c r="R95" s="8"/>
      <c r="S95" s="8"/>
      <c r="T95" s="8"/>
      <c r="U95" s="8"/>
      <c r="V95" s="8"/>
      <c r="W95" s="8"/>
      <c r="X95" s="8"/>
      <c r="Y95" s="8"/>
    </row>
    <row r="96" spans="1:27" x14ac:dyDescent="0.2">
      <c r="A96" s="16"/>
      <c r="K96" s="8"/>
      <c r="L96" s="8"/>
      <c r="M96" s="8"/>
      <c r="Q96" s="8"/>
      <c r="R96" s="8"/>
      <c r="S96" s="8"/>
      <c r="T96" s="8"/>
      <c r="U96" s="8"/>
      <c r="V96" s="8"/>
      <c r="W96" s="8"/>
      <c r="X96" s="8"/>
      <c r="Y96" s="8"/>
    </row>
    <row r="97" spans="1:25" x14ac:dyDescent="0.2">
      <c r="A97" s="16"/>
      <c r="K97" s="8"/>
      <c r="L97" s="8"/>
      <c r="M97" s="8"/>
      <c r="Q97" s="8"/>
      <c r="R97" s="8"/>
      <c r="S97" s="8"/>
      <c r="T97" s="8"/>
      <c r="U97" s="8"/>
      <c r="V97" s="8"/>
      <c r="W97" s="8"/>
      <c r="X97" s="8"/>
      <c r="Y97" s="8"/>
    </row>
    <row r="98" spans="1:25" x14ac:dyDescent="0.2">
      <c r="A98" s="16"/>
      <c r="K98" s="8"/>
      <c r="L98" s="8"/>
      <c r="M98" s="8"/>
      <c r="Q98" s="8"/>
      <c r="R98" s="8"/>
      <c r="S98" s="8"/>
      <c r="T98" s="8"/>
      <c r="U98" s="8"/>
      <c r="V98" s="8"/>
      <c r="W98" s="8"/>
      <c r="X98" s="8"/>
      <c r="Y98" s="8"/>
    </row>
    <row r="99" spans="1:25" x14ac:dyDescent="0.2">
      <c r="A99" s="16"/>
      <c r="K99" s="8"/>
      <c r="L99" s="8"/>
      <c r="M99" s="8"/>
      <c r="Q99" s="8"/>
      <c r="R99" s="8"/>
      <c r="S99" s="8"/>
      <c r="T99" s="8"/>
      <c r="U99" s="8"/>
      <c r="V99" s="8"/>
      <c r="W99" s="8"/>
      <c r="X99" s="8"/>
      <c r="Y99" s="8"/>
    </row>
    <row r="100" spans="1:25" x14ac:dyDescent="0.2">
      <c r="A100" s="16"/>
      <c r="K100" s="8"/>
      <c r="L100" s="8"/>
      <c r="M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x14ac:dyDescent="0.2">
      <c r="A101" s="16"/>
      <c r="K101" s="8"/>
      <c r="L101" s="8"/>
      <c r="M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x14ac:dyDescent="0.2">
      <c r="A102" s="16"/>
      <c r="K102" s="8"/>
      <c r="L102" s="8"/>
      <c r="M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x14ac:dyDescent="0.2">
      <c r="A103" s="16"/>
      <c r="K103" s="8"/>
      <c r="L103" s="8"/>
      <c r="M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x14ac:dyDescent="0.2">
      <c r="A104" s="16"/>
      <c r="K104" s="8"/>
      <c r="L104" s="8"/>
      <c r="M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x14ac:dyDescent="0.2">
      <c r="A105" s="16"/>
      <c r="K105" s="8"/>
      <c r="L105" s="8"/>
      <c r="M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x14ac:dyDescent="0.2">
      <c r="A106" s="16"/>
      <c r="K106" s="8"/>
      <c r="L106" s="8"/>
      <c r="M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x14ac:dyDescent="0.2">
      <c r="A107" s="16"/>
      <c r="K107" s="8"/>
      <c r="L107" s="8"/>
      <c r="M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x14ac:dyDescent="0.2">
      <c r="A108" s="16"/>
      <c r="K108" s="8"/>
      <c r="L108" s="8"/>
      <c r="M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x14ac:dyDescent="0.2">
      <c r="A109" s="16"/>
      <c r="K109" s="8"/>
      <c r="L109" s="8"/>
      <c r="M109" s="8"/>
    </row>
    <row r="110" spans="1:25" x14ac:dyDescent="0.2">
      <c r="A110" s="16"/>
      <c r="K110" s="8"/>
      <c r="L110" s="8"/>
      <c r="M110" s="8"/>
    </row>
    <row r="111" spans="1:25" x14ac:dyDescent="0.2">
      <c r="A111" s="16"/>
    </row>
  </sheetData>
  <mergeCells count="2">
    <mergeCell ref="A1:AD1"/>
    <mergeCell ref="A39:AD3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52"/>
  <sheetViews>
    <sheetView workbookViewId="0">
      <selection activeCell="J21" sqref="J21"/>
    </sheetView>
  </sheetViews>
  <sheetFormatPr baseColWidth="10" defaultRowHeight="15" x14ac:dyDescent="0.2"/>
  <sheetData>
    <row r="1" spans="2:7" x14ac:dyDescent="0.2">
      <c r="B1">
        <v>0</v>
      </c>
      <c r="C1">
        <v>0</v>
      </c>
      <c r="D1">
        <v>0</v>
      </c>
      <c r="E1">
        <f>AVERAGE(C1:D1)</f>
        <v>0</v>
      </c>
      <c r="G1">
        <v>0</v>
      </c>
    </row>
    <row r="2" spans="2:7" x14ac:dyDescent="0.2">
      <c r="B2">
        <v>1</v>
      </c>
      <c r="C2">
        <v>0</v>
      </c>
      <c r="D2">
        <v>0</v>
      </c>
      <c r="E2">
        <f t="shared" ref="E2:E52" si="0">AVERAGE(C2:D2)</f>
        <v>0</v>
      </c>
      <c r="G2">
        <v>0</v>
      </c>
    </row>
    <row r="3" spans="2:7" x14ac:dyDescent="0.2">
      <c r="B3">
        <v>2</v>
      </c>
      <c r="C3">
        <v>0</v>
      </c>
      <c r="D3">
        <v>0</v>
      </c>
      <c r="E3">
        <f t="shared" si="0"/>
        <v>0</v>
      </c>
      <c r="G3">
        <v>0</v>
      </c>
    </row>
    <row r="4" spans="2:7" x14ac:dyDescent="0.2">
      <c r="B4">
        <v>3</v>
      </c>
      <c r="C4">
        <v>0</v>
      </c>
      <c r="D4">
        <v>0</v>
      </c>
      <c r="E4">
        <f t="shared" si="0"/>
        <v>0</v>
      </c>
      <c r="G4">
        <v>0</v>
      </c>
    </row>
    <row r="5" spans="2:7" x14ac:dyDescent="0.2">
      <c r="B5">
        <v>4</v>
      </c>
      <c r="C5">
        <v>0</v>
      </c>
      <c r="D5">
        <v>0</v>
      </c>
      <c r="E5">
        <f t="shared" si="0"/>
        <v>0</v>
      </c>
      <c r="G5">
        <v>0</v>
      </c>
    </row>
    <row r="6" spans="2:7" x14ac:dyDescent="0.2">
      <c r="B6">
        <v>5</v>
      </c>
      <c r="C6">
        <v>0</v>
      </c>
      <c r="D6">
        <v>0</v>
      </c>
      <c r="E6">
        <f t="shared" si="0"/>
        <v>0</v>
      </c>
      <c r="G6">
        <v>0</v>
      </c>
    </row>
    <row r="7" spans="2:7" x14ac:dyDescent="0.2">
      <c r="B7">
        <v>6</v>
      </c>
      <c r="C7">
        <v>0</v>
      </c>
      <c r="D7">
        <v>0</v>
      </c>
      <c r="E7">
        <f t="shared" si="0"/>
        <v>0</v>
      </c>
      <c r="G7">
        <v>0</v>
      </c>
    </row>
    <row r="8" spans="2:7" x14ac:dyDescent="0.2">
      <c r="B8">
        <v>7</v>
      </c>
      <c r="C8">
        <v>0</v>
      </c>
      <c r="D8">
        <v>0</v>
      </c>
      <c r="E8">
        <f t="shared" si="0"/>
        <v>0</v>
      </c>
      <c r="G8">
        <v>0</v>
      </c>
    </row>
    <row r="9" spans="2:7" x14ac:dyDescent="0.2">
      <c r="B9">
        <v>8</v>
      </c>
      <c r="C9">
        <v>0</v>
      </c>
      <c r="D9">
        <v>0</v>
      </c>
      <c r="E9">
        <f t="shared" si="0"/>
        <v>0</v>
      </c>
      <c r="G9">
        <v>0</v>
      </c>
    </row>
    <row r="10" spans="2:7" x14ac:dyDescent="0.2">
      <c r="B10">
        <v>9</v>
      </c>
      <c r="C10">
        <v>0.55000000000000004</v>
      </c>
      <c r="D10">
        <v>0.5</v>
      </c>
      <c r="E10">
        <f t="shared" si="0"/>
        <v>0.52500000000000002</v>
      </c>
      <c r="G10">
        <v>0.09</v>
      </c>
    </row>
    <row r="11" spans="2:7" x14ac:dyDescent="0.2">
      <c r="B11">
        <v>10</v>
      </c>
      <c r="C11">
        <v>0.55000000000000004</v>
      </c>
      <c r="D11">
        <v>0.5</v>
      </c>
      <c r="E11">
        <f t="shared" si="0"/>
        <v>0.52500000000000002</v>
      </c>
      <c r="G11">
        <v>0.09</v>
      </c>
    </row>
    <row r="12" spans="2:7" x14ac:dyDescent="0.2">
      <c r="B12">
        <v>11</v>
      </c>
      <c r="C12">
        <v>2.65</v>
      </c>
      <c r="D12">
        <v>2.5</v>
      </c>
      <c r="E12">
        <f t="shared" si="0"/>
        <v>2.5750000000000002</v>
      </c>
      <c r="G12">
        <v>0.48</v>
      </c>
    </row>
    <row r="13" spans="2:7" x14ac:dyDescent="0.2">
      <c r="B13">
        <v>12</v>
      </c>
      <c r="C13">
        <v>2.65</v>
      </c>
      <c r="D13">
        <v>2.5</v>
      </c>
      <c r="E13">
        <f t="shared" si="0"/>
        <v>2.5750000000000002</v>
      </c>
      <c r="G13">
        <v>0.48</v>
      </c>
    </row>
    <row r="14" spans="2:7" x14ac:dyDescent="0.2">
      <c r="B14">
        <v>13</v>
      </c>
      <c r="C14">
        <v>2.5</v>
      </c>
      <c r="D14">
        <v>2.4</v>
      </c>
      <c r="E14">
        <f t="shared" si="0"/>
        <v>2.4500000000000002</v>
      </c>
      <c r="G14">
        <v>0.55000000000000004</v>
      </c>
    </row>
    <row r="15" spans="2:7" x14ac:dyDescent="0.2">
      <c r="B15">
        <v>14</v>
      </c>
      <c r="C15">
        <v>2.5</v>
      </c>
      <c r="D15">
        <v>2.4</v>
      </c>
      <c r="E15">
        <f t="shared" si="0"/>
        <v>2.4500000000000002</v>
      </c>
      <c r="G15">
        <v>0.55000000000000004</v>
      </c>
    </row>
    <row r="16" spans="2:7" x14ac:dyDescent="0.2">
      <c r="B16">
        <v>15</v>
      </c>
      <c r="C16">
        <v>2.5</v>
      </c>
      <c r="D16">
        <v>2.4</v>
      </c>
      <c r="E16">
        <f t="shared" si="0"/>
        <v>2.4500000000000002</v>
      </c>
      <c r="G16">
        <v>0.55000000000000004</v>
      </c>
    </row>
    <row r="17" spans="2:7" x14ac:dyDescent="0.2">
      <c r="B17">
        <v>16</v>
      </c>
      <c r="C17">
        <v>2.5</v>
      </c>
      <c r="D17">
        <v>2.6</v>
      </c>
      <c r="E17">
        <f t="shared" si="0"/>
        <v>2.5499999999999998</v>
      </c>
      <c r="G17">
        <v>0.52</v>
      </c>
    </row>
    <row r="18" spans="2:7" x14ac:dyDescent="0.2">
      <c r="B18">
        <v>17</v>
      </c>
      <c r="C18">
        <v>2.5</v>
      </c>
      <c r="D18">
        <v>2.6</v>
      </c>
      <c r="E18">
        <f t="shared" si="0"/>
        <v>2.5499999999999998</v>
      </c>
      <c r="G18">
        <v>0.52</v>
      </c>
    </row>
    <row r="19" spans="2:7" x14ac:dyDescent="0.2">
      <c r="B19">
        <v>18</v>
      </c>
      <c r="C19">
        <v>2.4500000000000002</v>
      </c>
      <c r="D19">
        <v>2.6</v>
      </c>
      <c r="E19">
        <f t="shared" si="0"/>
        <v>2.5250000000000004</v>
      </c>
      <c r="G19">
        <v>0.62</v>
      </c>
    </row>
    <row r="20" spans="2:7" x14ac:dyDescent="0.2">
      <c r="B20">
        <v>19</v>
      </c>
      <c r="C20">
        <v>2.4500000000000002</v>
      </c>
      <c r="D20">
        <v>2.6</v>
      </c>
      <c r="E20">
        <f t="shared" si="0"/>
        <v>2.5250000000000004</v>
      </c>
      <c r="G20">
        <v>0.62</v>
      </c>
    </row>
    <row r="21" spans="2:7" x14ac:dyDescent="0.2">
      <c r="B21">
        <v>20</v>
      </c>
      <c r="C21">
        <v>2.2999999999999998</v>
      </c>
      <c r="D21">
        <v>2.4</v>
      </c>
      <c r="E21">
        <f t="shared" si="0"/>
        <v>2.3499999999999996</v>
      </c>
      <c r="G21">
        <v>0.66</v>
      </c>
    </row>
    <row r="22" spans="2:7" x14ac:dyDescent="0.2">
      <c r="B22">
        <v>21</v>
      </c>
      <c r="C22">
        <v>2.2999999999999998</v>
      </c>
      <c r="D22">
        <v>2.4</v>
      </c>
      <c r="E22">
        <f t="shared" si="0"/>
        <v>2.3499999999999996</v>
      </c>
      <c r="G22">
        <v>0.66</v>
      </c>
    </row>
    <row r="23" spans="2:7" x14ac:dyDescent="0.2">
      <c r="B23">
        <v>22</v>
      </c>
      <c r="C23">
        <v>2.2999999999999998</v>
      </c>
      <c r="D23">
        <v>2.4</v>
      </c>
      <c r="E23">
        <f t="shared" si="0"/>
        <v>2.3499999999999996</v>
      </c>
      <c r="G23">
        <v>0.66</v>
      </c>
    </row>
    <row r="24" spans="2:7" x14ac:dyDescent="0.2">
      <c r="B24">
        <v>23</v>
      </c>
      <c r="C24">
        <v>2.65</v>
      </c>
      <c r="D24">
        <v>2.4500000000000002</v>
      </c>
      <c r="E24">
        <f t="shared" si="0"/>
        <v>2.5499999999999998</v>
      </c>
      <c r="G24">
        <v>0.76</v>
      </c>
    </row>
    <row r="25" spans="2:7" x14ac:dyDescent="0.2">
      <c r="B25">
        <v>24</v>
      </c>
      <c r="C25">
        <v>2.65</v>
      </c>
      <c r="D25">
        <v>2.4500000000000002</v>
      </c>
      <c r="E25">
        <f t="shared" si="0"/>
        <v>2.5499999999999998</v>
      </c>
      <c r="G25">
        <v>0.76</v>
      </c>
    </row>
    <row r="26" spans="2:7" x14ac:dyDescent="0.2">
      <c r="B26">
        <v>25</v>
      </c>
      <c r="C26">
        <v>2.1</v>
      </c>
      <c r="D26">
        <v>2.2000000000000002</v>
      </c>
      <c r="E26">
        <f t="shared" si="0"/>
        <v>2.1500000000000004</v>
      </c>
      <c r="G26">
        <v>0.57999999999999996</v>
      </c>
    </row>
    <row r="27" spans="2:7" x14ac:dyDescent="0.2">
      <c r="B27">
        <v>26</v>
      </c>
      <c r="C27">
        <v>2.1</v>
      </c>
      <c r="D27">
        <v>2.2000000000000002</v>
      </c>
      <c r="E27">
        <f t="shared" si="0"/>
        <v>2.1500000000000004</v>
      </c>
      <c r="G27">
        <v>0.57999999999999996</v>
      </c>
    </row>
    <row r="28" spans="2:7" x14ac:dyDescent="0.2">
      <c r="B28">
        <v>27</v>
      </c>
      <c r="C28">
        <v>2</v>
      </c>
      <c r="D28">
        <v>2</v>
      </c>
      <c r="E28">
        <f t="shared" si="0"/>
        <v>2</v>
      </c>
      <c r="G28">
        <v>0.73</v>
      </c>
    </row>
    <row r="29" spans="2:7" x14ac:dyDescent="0.2">
      <c r="B29">
        <v>28</v>
      </c>
      <c r="C29">
        <v>2</v>
      </c>
      <c r="D29">
        <v>2</v>
      </c>
      <c r="E29">
        <f t="shared" si="0"/>
        <v>2</v>
      </c>
      <c r="G29">
        <v>0.73</v>
      </c>
    </row>
    <row r="30" spans="2:7" x14ac:dyDescent="0.2">
      <c r="B30">
        <v>29</v>
      </c>
      <c r="C30">
        <v>2</v>
      </c>
      <c r="D30">
        <v>2</v>
      </c>
      <c r="E30">
        <f t="shared" si="0"/>
        <v>2</v>
      </c>
      <c r="G30">
        <v>0.73</v>
      </c>
    </row>
    <row r="31" spans="2:7" x14ac:dyDescent="0.2">
      <c r="B31">
        <v>30</v>
      </c>
      <c r="C31">
        <v>2</v>
      </c>
      <c r="D31">
        <v>2</v>
      </c>
      <c r="E31">
        <f t="shared" si="0"/>
        <v>2</v>
      </c>
      <c r="G31">
        <v>0.73</v>
      </c>
    </row>
    <row r="32" spans="2:7" x14ac:dyDescent="0.2">
      <c r="B32">
        <v>31</v>
      </c>
      <c r="C32">
        <v>2</v>
      </c>
      <c r="D32">
        <v>2</v>
      </c>
      <c r="E32">
        <f t="shared" si="0"/>
        <v>2</v>
      </c>
      <c r="G32">
        <v>0.76</v>
      </c>
    </row>
    <row r="33" spans="2:7" x14ac:dyDescent="0.2">
      <c r="B33">
        <v>32</v>
      </c>
      <c r="C33">
        <v>2</v>
      </c>
      <c r="D33">
        <v>2</v>
      </c>
      <c r="E33">
        <f t="shared" si="0"/>
        <v>2</v>
      </c>
      <c r="G33">
        <v>0.76</v>
      </c>
    </row>
    <row r="34" spans="2:7" x14ac:dyDescent="0.2">
      <c r="B34">
        <v>33</v>
      </c>
      <c r="C34">
        <v>2</v>
      </c>
      <c r="D34">
        <v>2</v>
      </c>
      <c r="E34">
        <f t="shared" si="0"/>
        <v>2</v>
      </c>
      <c r="G34">
        <v>0.76</v>
      </c>
    </row>
    <row r="35" spans="2:7" x14ac:dyDescent="0.2">
      <c r="B35">
        <v>34</v>
      </c>
      <c r="C35">
        <v>2.25</v>
      </c>
      <c r="D35">
        <v>2.15</v>
      </c>
      <c r="E35">
        <f t="shared" si="0"/>
        <v>2.2000000000000002</v>
      </c>
      <c r="G35">
        <v>0.82</v>
      </c>
    </row>
    <row r="36" spans="2:7" x14ac:dyDescent="0.2">
      <c r="B36">
        <v>35</v>
      </c>
      <c r="C36">
        <v>2.25</v>
      </c>
      <c r="D36">
        <v>2.15</v>
      </c>
      <c r="E36">
        <f t="shared" si="0"/>
        <v>2.2000000000000002</v>
      </c>
      <c r="G36">
        <v>0.82</v>
      </c>
    </row>
    <row r="37" spans="2:7" x14ac:dyDescent="0.2">
      <c r="B37">
        <v>36</v>
      </c>
      <c r="C37">
        <v>1.95</v>
      </c>
      <c r="D37">
        <v>2.0499999999999998</v>
      </c>
      <c r="E37">
        <f t="shared" si="0"/>
        <v>2</v>
      </c>
      <c r="G37">
        <v>0.71</v>
      </c>
    </row>
    <row r="38" spans="2:7" x14ac:dyDescent="0.2">
      <c r="B38">
        <v>37</v>
      </c>
      <c r="C38">
        <v>1.95</v>
      </c>
      <c r="D38">
        <v>2.0499999999999998</v>
      </c>
      <c r="E38">
        <f t="shared" si="0"/>
        <v>2</v>
      </c>
      <c r="G38">
        <v>0.71</v>
      </c>
    </row>
    <row r="39" spans="2:7" x14ac:dyDescent="0.2">
      <c r="B39">
        <v>38</v>
      </c>
      <c r="C39">
        <v>2</v>
      </c>
      <c r="D39">
        <v>1.95</v>
      </c>
      <c r="E39">
        <f t="shared" si="0"/>
        <v>1.9750000000000001</v>
      </c>
      <c r="G39">
        <v>0.73</v>
      </c>
    </row>
    <row r="40" spans="2:7" x14ac:dyDescent="0.2">
      <c r="B40">
        <v>39</v>
      </c>
      <c r="C40">
        <v>2</v>
      </c>
      <c r="D40">
        <v>1.95</v>
      </c>
      <c r="E40">
        <f t="shared" si="0"/>
        <v>1.9750000000000001</v>
      </c>
      <c r="G40">
        <v>0.73</v>
      </c>
    </row>
    <row r="41" spans="2:7" x14ac:dyDescent="0.2">
      <c r="B41">
        <v>40</v>
      </c>
      <c r="C41">
        <v>1.8</v>
      </c>
      <c r="D41">
        <v>1.75</v>
      </c>
      <c r="E41">
        <f t="shared" si="0"/>
        <v>1.7749999999999999</v>
      </c>
      <c r="G41">
        <v>0.65</v>
      </c>
    </row>
    <row r="42" spans="2:7" x14ac:dyDescent="0.2">
      <c r="B42">
        <v>41</v>
      </c>
      <c r="C42">
        <v>1.8</v>
      </c>
      <c r="D42">
        <v>1.75</v>
      </c>
      <c r="E42">
        <f t="shared" si="0"/>
        <v>1.7749999999999999</v>
      </c>
      <c r="G42">
        <v>0.65</v>
      </c>
    </row>
    <row r="43" spans="2:7" x14ac:dyDescent="0.2">
      <c r="B43">
        <v>42</v>
      </c>
      <c r="C43">
        <v>1.8</v>
      </c>
      <c r="D43">
        <v>1.75</v>
      </c>
      <c r="E43">
        <f t="shared" si="0"/>
        <v>1.7749999999999999</v>
      </c>
      <c r="G43">
        <v>0.65</v>
      </c>
    </row>
    <row r="44" spans="2:7" x14ac:dyDescent="0.2">
      <c r="B44">
        <v>43</v>
      </c>
      <c r="C44">
        <v>1.5</v>
      </c>
      <c r="D44">
        <v>1.55</v>
      </c>
      <c r="E44">
        <f t="shared" si="0"/>
        <v>1.5249999999999999</v>
      </c>
      <c r="G44">
        <v>0.6</v>
      </c>
    </row>
    <row r="45" spans="2:7" x14ac:dyDescent="0.2">
      <c r="B45">
        <v>44</v>
      </c>
      <c r="C45">
        <v>1.5</v>
      </c>
      <c r="D45">
        <v>1.55</v>
      </c>
      <c r="E45">
        <f t="shared" si="0"/>
        <v>1.5249999999999999</v>
      </c>
      <c r="G45">
        <v>0.6</v>
      </c>
    </row>
    <row r="46" spans="2:7" x14ac:dyDescent="0.2">
      <c r="B46">
        <v>45</v>
      </c>
      <c r="C46">
        <v>1.1000000000000001</v>
      </c>
      <c r="D46">
        <v>1.1499999999999999</v>
      </c>
      <c r="E46">
        <f t="shared" si="0"/>
        <v>1.125</v>
      </c>
      <c r="G46">
        <v>0.25</v>
      </c>
    </row>
    <row r="47" spans="2:7" x14ac:dyDescent="0.2">
      <c r="B47">
        <v>46</v>
      </c>
      <c r="C47">
        <v>1.1000000000000001</v>
      </c>
      <c r="D47">
        <v>1.1499999999999999</v>
      </c>
      <c r="E47">
        <f t="shared" si="0"/>
        <v>1.125</v>
      </c>
      <c r="G47">
        <v>0.25</v>
      </c>
    </row>
    <row r="48" spans="2:7" x14ac:dyDescent="0.2">
      <c r="B48">
        <v>47</v>
      </c>
      <c r="C48">
        <v>0.85</v>
      </c>
      <c r="D48">
        <v>0.75</v>
      </c>
      <c r="E48">
        <f t="shared" si="0"/>
        <v>0.8</v>
      </c>
      <c r="G48">
        <v>0.19</v>
      </c>
    </row>
    <row r="49" spans="2:7" x14ac:dyDescent="0.2">
      <c r="B49">
        <v>48</v>
      </c>
      <c r="C49">
        <v>0.85</v>
      </c>
      <c r="D49">
        <v>0.75</v>
      </c>
      <c r="E49">
        <f t="shared" si="0"/>
        <v>0.8</v>
      </c>
      <c r="G49">
        <v>0.19</v>
      </c>
    </row>
    <row r="50" spans="2:7" x14ac:dyDescent="0.2">
      <c r="B50">
        <v>49</v>
      </c>
      <c r="C50">
        <v>0.4</v>
      </c>
      <c r="D50">
        <v>0.35</v>
      </c>
      <c r="E50">
        <f t="shared" si="0"/>
        <v>0.375</v>
      </c>
      <c r="G50">
        <v>0.1</v>
      </c>
    </row>
    <row r="51" spans="2:7" x14ac:dyDescent="0.2">
      <c r="B51">
        <v>50</v>
      </c>
      <c r="C51">
        <v>0.4</v>
      </c>
      <c r="D51">
        <v>0.35</v>
      </c>
      <c r="E51">
        <f t="shared" si="0"/>
        <v>0.375</v>
      </c>
      <c r="G51">
        <v>0.1</v>
      </c>
    </row>
    <row r="52" spans="2:7" x14ac:dyDescent="0.2">
      <c r="B52">
        <v>51</v>
      </c>
      <c r="C52">
        <v>0.4</v>
      </c>
      <c r="D52">
        <v>0.35</v>
      </c>
      <c r="E52">
        <f t="shared" si="0"/>
        <v>0.375</v>
      </c>
      <c r="G52">
        <v>0.1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SUSTRATOS Y MEZCLAS </vt:lpstr>
      <vt:lpstr>GRÁFICA pH (2)</vt:lpstr>
      <vt:lpstr>GRÁFICA REDOX (2)</vt:lpstr>
      <vt:lpstr>GRÁFICA REDOX (3)</vt:lpstr>
      <vt:lpstr>GRÁFICA CONDUCTIVIDAD ELÉCT (2</vt:lpstr>
      <vt:lpstr>GRÁFICA CALIDAD BIOGÁS</vt:lpstr>
      <vt:lpstr>BIOGÁS 1</vt:lpstr>
      <vt:lpstr>BIOGÁS 2</vt:lpstr>
      <vt:lpstr>BIOGAS VS CARGA ORG</vt:lpstr>
      <vt:lpstr>ST Y SV REACTOR 1</vt:lpstr>
      <vt:lpstr>ST Y SV REACTOR 2</vt:lpstr>
      <vt:lpstr>Datos</vt:lpstr>
      <vt:lpstr>Hoja1</vt:lpstr>
      <vt:lpstr>Carga Reactor 1</vt:lpstr>
      <vt:lpstr>Carga Reactor 2</vt:lpstr>
      <vt:lpstr>Hoja7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VALENCIA VAZQUEZ</cp:lastModifiedBy>
  <dcterms:created xsi:type="dcterms:W3CDTF">2021-05-21T12:47:01Z</dcterms:created>
  <dcterms:modified xsi:type="dcterms:W3CDTF">2024-05-22T18:20:42Z</dcterms:modified>
</cp:coreProperties>
</file>